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6815" windowHeight="9150" activeTab="0"/>
  </bookViews>
  <sheets>
    <sheet name="Krycí list" sheetId="1" r:id="rId1"/>
    <sheet name="Rekapitulace" sheetId="2" r:id="rId2"/>
    <sheet name="Položky" sheetId="3" r:id="rId3"/>
    <sheet name="List1" sheetId="4" r:id="rId4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'Rekapitulace'!$G$25</definedName>
    <definedName name="Dodavka0">'Položky'!#REF!</definedName>
    <definedName name="HSV">'Rekapitulace'!$E$25</definedName>
    <definedName name="HSV0">'Položky'!#REF!</definedName>
    <definedName name="HZS">'Rekapitulace'!$I$25</definedName>
    <definedName name="HZS0">'Položky'!#REF!</definedName>
    <definedName name="JKSO">'Krycí list'!$G$2</definedName>
    <definedName name="MJ">'Krycí list'!$G$4</definedName>
    <definedName name="Mont">'Rekapitulace'!$H$25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list'!$A$1:$G$44</definedName>
    <definedName name="_xlnm.Print_Area" localSheetId="2">'Položky'!$A$1:$G$200</definedName>
    <definedName name="_xlnm.Print_Area" localSheetId="1">'Rekapitulace'!$A$1:$I$36</definedName>
    <definedName name="PocetMJ">'Krycí list'!$G$5</definedName>
    <definedName name="Poznamka">'Krycí list'!$B$36</definedName>
    <definedName name="Projektant">'Krycí list'!$C$7</definedName>
    <definedName name="PSV">'Rekapitulace'!$F$25</definedName>
    <definedName name="PSV0">'Položky'!#REF!</definedName>
    <definedName name="SazbaDPH1">'Krycí list'!$C$29</definedName>
    <definedName name="SazbaDPH2">'Krycí list'!$C$31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list'!$F$31</definedName>
    <definedName name="Zaklad5">'Krycí list'!$F$29</definedName>
    <definedName name="Zhotovitel">'Krycí list'!$C$10:$E$10</definedName>
  </definedNames>
  <calcPr fullCalcOnLoad="1"/>
</workbook>
</file>

<file path=xl/sharedStrings.xml><?xml version="1.0" encoding="utf-8"?>
<sst xmlns="http://schemas.openxmlformats.org/spreadsheetml/2006/main" count="623" uniqueCount="406">
  <si>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</si>
  <si>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</si>
  <si>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</si>
  <si>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</si>
  <si>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</si>
  <si>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</si>
  <si>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</si>
  <si>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</si>
  <si>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</si>
  <si>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</si>
  <si>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</si>
  <si>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Objednatel</t>
  </si>
  <si>
    <t xml:space="preserve">Zakázkové číslo 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</si>
  <si>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</si>
  <si>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</si>
  <si>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</si>
  <si>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</si>
  <si>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</si>
  <si>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</si>
  <si>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</si>
  <si>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</si>
  <si>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</si>
  <si>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</si>
  <si>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</si>
  <si>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</si>
  <si>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</si>
  <si>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</si>
  <si>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</si>
  <si>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</si>
  <si>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</si>
  <si>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</si>
  <si>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</si>
  <si>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</si>
  <si>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</si>
  <si>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</si>
  <si>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</si>
  <si>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</si>
  <si>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</si>
  <si>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 xml:space="preserve">% 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</si>
  <si>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</si>
  <si>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</si>
  <si>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</si>
  <si>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</si>
  <si>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</si>
  <si>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</si>
  <si>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</si>
  <si>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</si>
  <si>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</si>
  <si>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</si>
  <si>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</si>
  <si>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</si>
  <si>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</si>
  <si>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</si>
  <si>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</si>
  <si>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</si>
  <si>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</si>
  <si>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</si>
  <si>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</si>
  <si>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</si>
  <si>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</si>
  <si>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</si>
  <si>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</si>
  <si>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</si>
  <si>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</si>
  <si>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</si>
  <si>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</si>
  <si>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Zateplení obvodového pláště - budova č. 30</t>
  </si>
  <si>
    <t>3</t>
  </si>
  <si>
    <t>Svislé a kompletní konstrukce</t>
  </si>
  <si>
    <t xml:space="preserve">Montáž panelů Kingspan, stěna složitá, tl. do 8 cm </t>
  </si>
  <si>
    <t>m2</t>
  </si>
  <si>
    <t>m</t>
  </si>
  <si>
    <t>61210126.A</t>
  </si>
  <si>
    <t>62</t>
  </si>
  <si>
    <t>Úpravy povrchů vnější</t>
  </si>
  <si>
    <t>94</t>
  </si>
  <si>
    <t>Lešení a stavební výtahy</t>
  </si>
  <si>
    <t xml:space="preserve">Montáž lešení leh.řad.s podlahami,š.1,5 m, H 10 m </t>
  </si>
  <si>
    <t>(34,73+14,9)*2*(9,3+10,8)*0,5</t>
  </si>
  <si>
    <t xml:space="preserve">Příplatek za každý měsíc použití lešení k pol.1051 </t>
  </si>
  <si>
    <t>997,563*2</t>
  </si>
  <si>
    <t xml:space="preserve">Demontáž lešení leh.řad.s podlahami,š.1,5 m,H 10 m </t>
  </si>
  <si>
    <t>95</t>
  </si>
  <si>
    <t>Dokončovací konstrukce na pozemních stavbách</t>
  </si>
  <si>
    <t>2,2*1,9*9+4,8*7,15+1,5*1,8*38+0,9*1,8*10+1,2*0,6*11</t>
  </si>
  <si>
    <t>kpl</t>
  </si>
  <si>
    <t>96</t>
  </si>
  <si>
    <t>Bourání konstrukcí</t>
  </si>
  <si>
    <t xml:space="preserve">Bourání příček ze skleněných tvárnic tl. 15 cm </t>
  </si>
  <si>
    <t>copilitová stěna:</t>
  </si>
  <si>
    <t>4,8*7,15</t>
  </si>
  <si>
    <t xml:space="preserve">Vyvěšení dřevěných okenních křídel pl. do 1,5 m2 </t>
  </si>
  <si>
    <t>kus</t>
  </si>
  <si>
    <t xml:space="preserve">Vyvěšení dřevěných okenních křídel pl. nad 1,5 m2 </t>
  </si>
  <si>
    <t>38+10</t>
  </si>
  <si>
    <t xml:space="preserve">Vybourání dřevěných rámů oken dvojitých pl. 2 m2 </t>
  </si>
  <si>
    <t>0,9*1,8*10+1,2*0,6*11</t>
  </si>
  <si>
    <t xml:space="preserve">Vybourání dřevěných rámů oken dvojitých pl. 4 m2 </t>
  </si>
  <si>
    <t>1,5*1,8*38</t>
  </si>
  <si>
    <t xml:space="preserve">Vyvěšení, zavěšení kovových křídel vrat nad 4 m2 </t>
  </si>
  <si>
    <t>garážová vrata:</t>
  </si>
  <si>
    <t>9*2</t>
  </si>
  <si>
    <t xml:space="preserve">Vybourání kovových vrat plochy do 5 m2 </t>
  </si>
  <si>
    <t>9*2,2*1,9</t>
  </si>
  <si>
    <t>99</t>
  </si>
  <si>
    <t>Staveništní přesun hmot</t>
  </si>
  <si>
    <t xml:space="preserve">Přesun hmot, opravy vněj. plášťů výšky do 25 m </t>
  </si>
  <si>
    <t>t</t>
  </si>
  <si>
    <t>712</t>
  </si>
  <si>
    <t>Živičné krytiny</t>
  </si>
  <si>
    <t xml:space="preserve">Povlaková krytina střech do 10°, NAIP přitavením </t>
  </si>
  <si>
    <t>31,73*10,1+5,3*4,8</t>
  </si>
  <si>
    <t xml:space="preserve">Samostatné vytažení izolace, pásy přitavením </t>
  </si>
  <si>
    <t>(31,73+14,9)*2*0,4</t>
  </si>
  <si>
    <t xml:space="preserve">Odstranění násypu nebo nánosu tl. 3 - 5 cm </t>
  </si>
  <si>
    <t>očištění střechy před pokládkou PS desek:</t>
  </si>
  <si>
    <t>345,913</t>
  </si>
  <si>
    <t>62842041</t>
  </si>
  <si>
    <t>Poly-Elast PV 200 S5 pás asfaltový černá břidlice</t>
  </si>
  <si>
    <t>345,913*1,15</t>
  </si>
  <si>
    <t>37,304*1,2</t>
  </si>
  <si>
    <t xml:space="preserve">Přesun hmot pro povlakové krytiny, výšky do 12 m </t>
  </si>
  <si>
    <t>713</t>
  </si>
  <si>
    <t>Izolace tepelné</t>
  </si>
  <si>
    <t>Deska fasád polystyr EPS 100 F tl. 40 mm</t>
  </si>
  <si>
    <t>28376787</t>
  </si>
  <si>
    <t>Dílec střešní kašír EPS 100S tl.160mm</t>
  </si>
  <si>
    <t xml:space="preserve">Přesun hmot pro izolace tepelné, výšky do 12 m </t>
  </si>
  <si>
    <t>764</t>
  </si>
  <si>
    <t>Konstrukce klempířské</t>
  </si>
  <si>
    <t xml:space="preserve">Demontáž oplechování parapetů,rš od 100 do 330 mm </t>
  </si>
  <si>
    <t>38*1,5+10*0,9+11*1,2+4,8</t>
  </si>
  <si>
    <t xml:space="preserve">Demontáž oplechování říms,rš od 600 do 800 mm </t>
  </si>
  <si>
    <t xml:space="preserve">Demontáž oplechování zdí,rš od 330 do 500 mm </t>
  </si>
  <si>
    <t>(31,73+14,9)*2</t>
  </si>
  <si>
    <t>K01a</t>
  </si>
  <si>
    <t xml:space="preserve">Oplechování atiky z Al plechu lakovaného rš 450 </t>
  </si>
  <si>
    <t>K01b</t>
  </si>
  <si>
    <t xml:space="preserve">Oplechování atiky z Al plechu lakovaného rš 380 </t>
  </si>
  <si>
    <t>K02</t>
  </si>
  <si>
    <t>Oplechování lišty oddělující 1NP a 1PP Al plech lakovaný rš 750</t>
  </si>
  <si>
    <t>K03</t>
  </si>
  <si>
    <t>K04</t>
  </si>
  <si>
    <t>K05</t>
  </si>
  <si>
    <t>K06a</t>
  </si>
  <si>
    <t>Ukončující lišta u soklu vnější Al plech lakovaný rš 170</t>
  </si>
  <si>
    <t>K06b</t>
  </si>
  <si>
    <t>Ukončující lišta u soklu vnitřní Al plech lakovaný rš 350</t>
  </si>
  <si>
    <t>K07a</t>
  </si>
  <si>
    <t xml:space="preserve">Oplechování parapetu z Al plechu lakovaného rš 230 </t>
  </si>
  <si>
    <t>57+9</t>
  </si>
  <si>
    <t>K07b</t>
  </si>
  <si>
    <t xml:space="preserve">Oplechování parapetu z Al plechu lakovaného rš 240 </t>
  </si>
  <si>
    <t>K08</t>
  </si>
  <si>
    <t xml:space="preserve">Oplechování nároží z Al plechu lakovaného rš 520 </t>
  </si>
  <si>
    <t>K09</t>
  </si>
  <si>
    <t xml:space="preserve">Oplechování parapetu z Al plechu lakovaného rš 170 </t>
  </si>
  <si>
    <t xml:space="preserve">Přesun hmot pro klempířské konstr., výšky do 12 m </t>
  </si>
  <si>
    <t>766</t>
  </si>
  <si>
    <t>Konstrukce truhlářské</t>
  </si>
  <si>
    <t xml:space="preserve">Dmtž parapet deska š 30cm- dl 1m- </t>
  </si>
  <si>
    <t>38*1,5+10*0,9+11*1,2</t>
  </si>
  <si>
    <t xml:space="preserve">Montáž obložení ostění </t>
  </si>
  <si>
    <t>T01:</t>
  </si>
  <si>
    <t>1,5*0,15*38+1,8*0,15*76</t>
  </si>
  <si>
    <t>T02:</t>
  </si>
  <si>
    <t>0,9*0,15*10+1,8*0,15*20</t>
  </si>
  <si>
    <t>T03:</t>
  </si>
  <si>
    <t>1,2*0,25*13+0,6*0,25*26</t>
  </si>
  <si>
    <t xml:space="preserve">Montáž parapetních desek š.do 30 cm,dl.do 100 cm </t>
  </si>
  <si>
    <t xml:space="preserve">Montáž parapetních desek š.do 30 cm,dl.do 160 cm </t>
  </si>
  <si>
    <t>38+11</t>
  </si>
  <si>
    <t>766 00</t>
  </si>
  <si>
    <t>43,62*1,1</t>
  </si>
  <si>
    <t>766 01</t>
  </si>
  <si>
    <t>766 02</t>
  </si>
  <si>
    <t>766 03</t>
  </si>
  <si>
    <t>60775541.A</t>
  </si>
  <si>
    <t>10*0,9*1,1</t>
  </si>
  <si>
    <t>60775543.A</t>
  </si>
  <si>
    <t>1,5*38*1,1</t>
  </si>
  <si>
    <t>60775544.A</t>
  </si>
  <si>
    <t>1,2*11*1,1</t>
  </si>
  <si>
    <t>60775550.A</t>
  </si>
  <si>
    <t>(38+10+11)*2</t>
  </si>
  <si>
    <t xml:space="preserve">Přesun hmot pro truhlářské konstr., výšky do 12 m </t>
  </si>
  <si>
    <t>767</t>
  </si>
  <si>
    <t>Konstrukce zámečnické</t>
  </si>
  <si>
    <t xml:space="preserve">Montáž vrat otočných do ocel.zárubně, pl.do 6 m2 </t>
  </si>
  <si>
    <t>767 00</t>
  </si>
  <si>
    <t>55344630</t>
  </si>
  <si>
    <t xml:space="preserve">Přesun hmot pro zámečnické konstr., výšky do 12 m </t>
  </si>
  <si>
    <t>787</t>
  </si>
  <si>
    <t>Zasklívání</t>
  </si>
  <si>
    <t xml:space="preserve">Přesun hmot pro zasklívání, výšky do 12 m </t>
  </si>
  <si>
    <t>M21</t>
  </si>
  <si>
    <t>Elektromontáže</t>
  </si>
  <si>
    <t>210 00</t>
  </si>
  <si>
    <t>210 P</t>
  </si>
  <si>
    <t>Stavební přípomoci stavby vč.revize</t>
  </si>
  <si>
    <t>D96</t>
  </si>
  <si>
    <t>Přesuny suti a vybouraných hmot</t>
  </si>
  <si>
    <t xml:space="preserve">Svislá doprava suti a vybour. hmot za 2.NP a 1.PP </t>
  </si>
  <si>
    <t xml:space="preserve">Odvoz suti a vybour. hmot na skládku do 1 km </t>
  </si>
  <si>
    <t xml:space="preserve">Vnitrostaveništní doprava suti do 10 m </t>
  </si>
  <si>
    <t xml:space="preserve">Příplatek k vnitrost. dopravě suti za dalších 5 m </t>
  </si>
  <si>
    <t xml:space="preserve">Nakládání suti na dopravní prostředky </t>
  </si>
  <si>
    <t xml:space="preserve">Uložení suti na skládku bez zhutnění </t>
  </si>
  <si>
    <t>Zařízení staveniště</t>
  </si>
  <si>
    <t>Kompletační činnost (IČD)</t>
  </si>
  <si>
    <t>Rezerva rozpočtu</t>
  </si>
  <si>
    <t>767 01</t>
  </si>
  <si>
    <t>952901104</t>
  </si>
  <si>
    <t>Čištění budov omytí jednoduchých oken nebo balkonových dveří plochy přes 2,5m2</t>
  </si>
  <si>
    <t>962081141</t>
  </si>
  <si>
    <t>712990812</t>
  </si>
  <si>
    <t>712341559</t>
  </si>
  <si>
    <t>968072558</t>
  </si>
  <si>
    <t>968062355</t>
  </si>
  <si>
    <t>968062356</t>
  </si>
  <si>
    <t>CENA ZA OBJEKT CELKEM vč. DPH :</t>
  </si>
  <si>
    <t>Základ pro DPH :</t>
  </si>
  <si>
    <t>DPH :</t>
  </si>
  <si>
    <t>766691911</t>
  </si>
  <si>
    <t>952901221</t>
  </si>
  <si>
    <t>953953611</t>
  </si>
  <si>
    <t>953953621</t>
  </si>
  <si>
    <t>Demontáž ochrany podlah</t>
  </si>
  <si>
    <t>998712202</t>
  </si>
  <si>
    <t>998713202</t>
  </si>
  <si>
    <t>713131135</t>
  </si>
  <si>
    <t>Montáž izolace tepelné stěn nastřelením rohoží, pásů, dílců, desek vně objektu</t>
  </si>
  <si>
    <t>283759440</t>
  </si>
  <si>
    <t>713141111</t>
  </si>
  <si>
    <t>Montáž izolace tepelné střech plochých lepené asfaltem plně 1 vrstva rohoží, pásů, dílců, desek</t>
  </si>
  <si>
    <t>998764202</t>
  </si>
  <si>
    <t>998766202</t>
  </si>
  <si>
    <t>766691912</t>
  </si>
  <si>
    <t>767691833</t>
  </si>
  <si>
    <t>941941051</t>
  </si>
  <si>
    <t>941941391</t>
  </si>
  <si>
    <t>941941851</t>
  </si>
  <si>
    <t>944511111</t>
  </si>
  <si>
    <t>Montáž ochranné sítě z textilie z umělých vláken</t>
  </si>
  <si>
    <t>944511211</t>
  </si>
  <si>
    <t>Příplatek k ochranné síti za každý měsíc</t>
  </si>
  <si>
    <t>944511811</t>
  </si>
  <si>
    <t>Demontáž ochranné sítě z textilie z umělých vláken</t>
  </si>
  <si>
    <t>607941210</t>
  </si>
  <si>
    <t>607941000</t>
  </si>
  <si>
    <t>607941020</t>
  </si>
  <si>
    <r>
      <rPr>
        <b/>
        <sz val="8"/>
        <rFont val="Arial CE"/>
        <family val="2"/>
      </rPr>
      <t xml:space="preserve">X02 - </t>
    </r>
    <r>
      <rPr>
        <sz val="8"/>
        <rFont val="Arial CE"/>
        <family val="2"/>
      </rPr>
      <t>deska parapetní dřevotřísková vnitřní POSTFORMING 0,15 x 1 m</t>
    </r>
  </si>
  <si>
    <r>
      <rPr>
        <b/>
        <sz val="8"/>
        <rFont val="Arial CE"/>
        <family val="2"/>
      </rPr>
      <t xml:space="preserve">X01 - </t>
    </r>
    <r>
      <rPr>
        <sz val="8"/>
        <rFont val="Arial CE"/>
        <family val="2"/>
      </rPr>
      <t>deska parapetní dřevotřísková vnitřní POSTFORMING 0,25 x 1 m</t>
    </r>
  </si>
  <si>
    <t>607941050</t>
  </si>
  <si>
    <r>
      <rPr>
        <b/>
        <sz val="8"/>
        <rFont val="Arial CE"/>
        <family val="2"/>
      </rPr>
      <t>X03 -</t>
    </r>
    <r>
      <rPr>
        <sz val="8"/>
        <rFont val="Arial CE"/>
        <family val="2"/>
      </rPr>
      <t xml:space="preserve"> deska parapetní dřevotřísková vnitřní POSTFORMING 0,35 x 1 m</t>
    </r>
  </si>
  <si>
    <t>koncovka PVC k parapetním deskám</t>
  </si>
  <si>
    <t>1,5*0,20*38+1,8*0,20*76</t>
  </si>
  <si>
    <t>0,9*0,11*10+1,8*0,11*20</t>
  </si>
  <si>
    <t>1,2*0,3*13+0,6*0,3*26</t>
  </si>
  <si>
    <t>52,29*1,1</t>
  </si>
  <si>
    <r>
      <t xml:space="preserve">Poplatek za skládku suti a vybouraných hmot </t>
    </r>
    <r>
      <rPr>
        <b/>
        <sz val="8"/>
        <rFont val="Arial CE"/>
        <family val="2"/>
      </rPr>
      <t>- odpad</t>
    </r>
  </si>
  <si>
    <t>bm</t>
  </si>
  <si>
    <t>622511111</t>
  </si>
  <si>
    <t>622531021</t>
  </si>
  <si>
    <t>767584811</t>
  </si>
  <si>
    <t>ks</t>
  </si>
  <si>
    <t>767811100</t>
  </si>
  <si>
    <t>Montáž mřížek větracích</t>
  </si>
  <si>
    <t>429730640</t>
  </si>
  <si>
    <t>767422102</t>
  </si>
  <si>
    <t>787101822</t>
  </si>
  <si>
    <t>998767202</t>
  </si>
  <si>
    <t>787100802</t>
  </si>
  <si>
    <t>998787202</t>
  </si>
  <si>
    <t>Pojištění stavby</t>
  </si>
  <si>
    <t>767112811</t>
  </si>
  <si>
    <t>Mřížka stěnová uzavřená SMU 12,5p velikost do 400x200 mm</t>
  </si>
  <si>
    <t>767134802</t>
  </si>
  <si>
    <t>PD skutečného provedení</t>
  </si>
  <si>
    <t>959999999</t>
  </si>
  <si>
    <t>Ostatní nespecifikované práce a dodávky</t>
  </si>
  <si>
    <t>629991011</t>
  </si>
  <si>
    <t>Zakrytí výplní otvorů a svislých ploch fólií přilepenou lepící páskou</t>
  </si>
  <si>
    <t>762 Konstrukce tesařské</t>
  </si>
  <si>
    <t>762</t>
  </si>
  <si>
    <t>Konstrukce tesřaské</t>
  </si>
  <si>
    <t>762341115</t>
  </si>
  <si>
    <t>998762202</t>
  </si>
  <si>
    <t>Přesun hmot procentní pro kce tesařské v objektech v do 12 m</t>
  </si>
  <si>
    <t>Konstrukce tesařské</t>
  </si>
  <si>
    <t>1</t>
  </si>
  <si>
    <t>Zemní práce</t>
  </si>
  <si>
    <t>111203201</t>
  </si>
  <si>
    <t>112104111</t>
  </si>
  <si>
    <t>hod</t>
  </si>
  <si>
    <t>Odstranění křovin s ponecháním kořenů z plochy do 1000 m2</t>
  </si>
  <si>
    <t>KZS lišta zakončovací PVC s tkaninou</t>
  </si>
  <si>
    <r>
      <t>KZS lišta rohová stěnová Al s tkaninou 10/10 mm</t>
    </r>
    <r>
      <rPr>
        <b/>
        <sz val="8"/>
        <rFont val="Arial CE"/>
        <family val="2"/>
      </rPr>
      <t xml:space="preserve"> - nároží</t>
    </r>
  </si>
  <si>
    <t>KZS lišta zakládací soklová Al tl 1 mm šířky do 103 mm</t>
  </si>
  <si>
    <t>622711218</t>
  </si>
  <si>
    <t>KZS stěn budov pod omítku deskami z polystyrénu EPS tl 80 mm s hmoždinkami s kovovým trnem</t>
  </si>
  <si>
    <t>622711220</t>
  </si>
  <si>
    <t>KZS stěn budov pod omítku deskami z polystyrénu EPS tl 100 mm s hmoždinkami s kovovým trnem</t>
  </si>
  <si>
    <t>622731213</t>
  </si>
  <si>
    <t>KZS vnějšího ostění hloubky špalet do 200 mm deskami z polystyrénu XPS tl 30 mm</t>
  </si>
  <si>
    <t>766441822</t>
  </si>
  <si>
    <t>766492100</t>
  </si>
  <si>
    <t>766694111</t>
  </si>
  <si>
    <t>766694112</t>
  </si>
  <si>
    <t>767651210</t>
  </si>
  <si>
    <t>979011111</t>
  </si>
  <si>
    <t>979081111</t>
  </si>
  <si>
    <t>979081121</t>
  </si>
  <si>
    <t>979082111</t>
  </si>
  <si>
    <t>979082121</t>
  </si>
  <si>
    <t>979088212</t>
  </si>
  <si>
    <t>979093111</t>
  </si>
  <si>
    <t>979999996</t>
  </si>
  <si>
    <t>764410850</t>
  </si>
  <si>
    <t>764422810</t>
  </si>
  <si>
    <t>764430840</t>
  </si>
  <si>
    <t>712841559</t>
  </si>
  <si>
    <t>999281211</t>
  </si>
  <si>
    <t>619995001</t>
  </si>
  <si>
    <t>619991001</t>
  </si>
  <si>
    <t>Zakrytí podlah fólií přilepenou lepící páskou</t>
  </si>
  <si>
    <t>619991011</t>
  </si>
  <si>
    <t>Obalení konstrukcí a prvků fólií přilepenou lepící páskou</t>
  </si>
  <si>
    <t>622111111</t>
  </si>
  <si>
    <t>712997001</t>
  </si>
  <si>
    <t>Provedení povlakové krytiny přilepením klínů do asfaltu</t>
  </si>
  <si>
    <t>631529060</t>
  </si>
  <si>
    <t>Klín atikový přechodný ISOVER AK tl.80 x 80 mm</t>
  </si>
  <si>
    <t>342172052</t>
  </si>
  <si>
    <t>342172030</t>
  </si>
  <si>
    <t>13</t>
  </si>
  <si>
    <r>
      <rPr>
        <b/>
        <sz val="8"/>
        <rFont val="Arial CE"/>
        <family val="2"/>
      </rPr>
      <t>o04</t>
    </r>
    <r>
      <rPr>
        <sz val="8"/>
        <rFont val="Arial CE"/>
        <family val="2"/>
      </rPr>
      <t xml:space="preserve"> - D+M AL celoprosklenné stěny 4800x7150 mm s okny, sklo Cx</t>
    </r>
  </si>
  <si>
    <t>784</t>
  </si>
  <si>
    <t>Malby</t>
  </si>
  <si>
    <t>784 Malby</t>
  </si>
  <si>
    <t>784453621</t>
  </si>
  <si>
    <t>781</t>
  </si>
  <si>
    <t>Obklady keramické</t>
  </si>
  <si>
    <t>781 Obklady keramické</t>
  </si>
  <si>
    <t>781671113</t>
  </si>
  <si>
    <t>597610000</t>
  </si>
  <si>
    <t>obkládačky keramické RAKO</t>
  </si>
  <si>
    <t>998781202</t>
  </si>
  <si>
    <t>Přesun hmot procentní pro obklady keramické v objektech v do 12 m</t>
  </si>
  <si>
    <t>283</t>
  </si>
  <si>
    <t>712999999</t>
  </si>
  <si>
    <t>D+M Odvětrávací systém - komínky</t>
  </si>
  <si>
    <t>629995101</t>
  </si>
  <si>
    <t>Očištění vnějších ploch omytím tlakovou vodou</t>
  </si>
  <si>
    <t>767316311</t>
  </si>
  <si>
    <t>949411111</t>
  </si>
  <si>
    <t>Montáž schodišťových věží trubkových o půdorysné ploše do 10 m2 v do 10 m</t>
  </si>
  <si>
    <t>949411211</t>
  </si>
  <si>
    <t>Příplatek k schodišťovým věžím trubkovým do 10 m2 v do 20 m za první a ZKD den použití</t>
  </si>
  <si>
    <t>den</t>
  </si>
  <si>
    <t>949411811</t>
  </si>
  <si>
    <t>Demontáž schodišťových věží trubkových o půdorysné ploše do 10 m2 v do 10 m</t>
  </si>
  <si>
    <t>945231111</t>
  </si>
  <si>
    <t>Závěsná klec dl do 1,2 m s elektrickým zdvihem do výšky 50 m</t>
  </si>
  <si>
    <t>Postupné prořezání stromu, výška stromu do 10 m, s vyvázáním větví</t>
  </si>
  <si>
    <t>Montáž panelů Kingspan, lemovací prvky složité - vč. dodávky : svislé + vodorovné</t>
  </si>
  <si>
    <t>Panel stěnový Kingspan KS 1000 SF tl.jádra 60 mm včetně lišt - nové značení typ KS1000AWP</t>
  </si>
  <si>
    <t>Začištění omítek kolem oken - vyrovnání špalet po vybourání stávajících oken</t>
  </si>
  <si>
    <t>Vyspravení celoplošné cementovou maltou vnějších stěn betonových nebo železobetonových - vyrovnání stávajícího povrchu fasády před provedení zateplovacího systému - 75 % plochy</t>
  </si>
  <si>
    <t>Tenkovrstvá silikátová mozaiková střednězrnná omítka vnějších stěn - sokl, odstín pískovec</t>
  </si>
  <si>
    <t>Tenkovrstvá silikátová zrnitá omítka tl. 2,0 mm vnějších stěn - stěny BAUMIT</t>
  </si>
  <si>
    <t>KZS lišta začišťovací s tkaninou u oken, dveří, výloh - vnější hrana špalety</t>
  </si>
  <si>
    <t>KZS lišta připojovací PVC parapetní - APU, vnitřní hrana špalety u rámu</t>
  </si>
  <si>
    <t>Vyčištění budov průmyslových objektů při jakékoliv výšce podlaží - 75 % celkové plochy podlaží</t>
  </si>
  <si>
    <t xml:space="preserve">Ochrana podlah - ochrana stávající zeleně a povrchů během stavby </t>
  </si>
  <si>
    <t>Spádová vrstva v ploše, klíny tl. 20-80 mm</t>
  </si>
  <si>
    <t xml:space="preserve">Bednění z desek CETRIS tl 20 mm na sraz šroubovaných - podkladní konstrukce pod klempířské výrobky; cena vč. roštu výšky 160 mm pro zvýšení atiky </t>
  </si>
  <si>
    <t>Demontáž stěn pro zasklení šroubovaných - stávající opláštění</t>
  </si>
  <si>
    <t>Demontáž oplechování stěn šroubovaných - stávající opláštění</t>
  </si>
  <si>
    <t>Demontáž vzduchotechnické mřížky - garáže</t>
  </si>
  <si>
    <t>d01 - Vrata ocelová 2k, 2200x1900 mm s rámem zateplená, garážová, panikové kování</t>
  </si>
  <si>
    <t>d02+d03 - D+M Automaticky posuvné prosklené jednokřídlové dveře 850x1800 mm (vč. stěn, do pl. 5 m2); connex 8,1 mm, zámek, vnější dveře : bezp. tř. BT2, s napojením a ovládáním systémem EZS a EPS</t>
  </si>
  <si>
    <t>Montáž obkladů parapetů šířky do 300 mm z dlaždic keramických kladených do malty - vč. začištění omítky ostění - sklepní okna</t>
  </si>
  <si>
    <t>Malby směsi PRIMALEX tekuté disperzní bílé dvojnásobné s penetrací místnost v do 3,8 m - oprava maleb</t>
  </si>
  <si>
    <t>Vysklívání stěn - sklo ploché do 3 m2 - stávající opláštění</t>
  </si>
  <si>
    <t>Příplatek k vysklívání stěn za konstrukce s Al lištami oboustrannými - stávající opláštění</t>
  </si>
  <si>
    <t>Demontáž a reinstalace stávajících rozvodů (kabely, úchyty, kamery) vedených po fasádě dle specifikace v příloze</t>
  </si>
  <si>
    <t>Demontáž hromosvodu a jeho nová dodávka a montáž po dokončení stavby (vč. prodloužení kotevních prvků) + revize</t>
  </si>
  <si>
    <t>Přívody pro automatické posuvné dveře vč. úpravy stávajícího rozváděče, 240V, EZS, EPS</t>
  </si>
  <si>
    <t>Příplatek k odvozu za každý další 1 km - celkem do 25 km</t>
  </si>
  <si>
    <t>D+M střešního výlezu 800x800 mm - výměna vč. zvýšení límce, vč. atyp. žebříku a podhledu SDK</t>
  </si>
  <si>
    <t>D+M  doplnění ocelového nosného roštu fasády, vč. přikotvení stávajícího, pro panely Kingspan</t>
  </si>
  <si>
    <t>T01+T02+T03 - Dřevotřísková deska tl. 16 mm bílé lamino - vč. hran PVC 1,5mm</t>
  </si>
  <si>
    <r>
      <rPr>
        <b/>
        <sz val="8"/>
        <rFont val="Arial CE"/>
        <family val="2"/>
      </rPr>
      <t xml:space="preserve">o01 </t>
    </r>
    <r>
      <rPr>
        <sz val="8"/>
        <rFont val="Arial CE"/>
        <family val="2"/>
      </rPr>
      <t>- D+M plastového okna 1500/1800, euro, sklo Cx</t>
    </r>
  </si>
  <si>
    <r>
      <rPr>
        <b/>
        <sz val="8"/>
        <rFont val="Arial CE"/>
        <family val="2"/>
      </rPr>
      <t>o02</t>
    </r>
    <r>
      <rPr>
        <sz val="8"/>
        <rFont val="Arial CE"/>
        <family val="2"/>
      </rPr>
      <t xml:space="preserve"> - D+M plastového okna 900/1800, euro, sklo Cx</t>
    </r>
  </si>
  <si>
    <r>
      <rPr>
        <b/>
        <sz val="8"/>
        <rFont val="Arial CE"/>
        <family val="2"/>
      </rPr>
      <t xml:space="preserve">o03 </t>
    </r>
    <r>
      <rPr>
        <sz val="8"/>
        <rFont val="Arial CE"/>
        <family val="2"/>
      </rPr>
      <t>- D+M plastového okna 1200/600, euro, sklo Cx</t>
    </r>
  </si>
  <si>
    <t>KONTROLNÍ ROZPOČET</t>
  </si>
  <si>
    <t>Typ rozpočtu :</t>
  </si>
  <si>
    <t>nabídkový</t>
  </si>
  <si>
    <t>SÚKL Praha 10</t>
  </si>
  <si>
    <t>Státní ústav pro kontrolu léčiv Praha 10</t>
  </si>
  <si>
    <t>Vypracoval :</t>
  </si>
  <si>
    <t>Uchazeč o zakázku :</t>
  </si>
  <si>
    <t xml:space="preserve">Oplechování nadpraží okna Al plech lakovaný rš 220, systém KINGSPAN </t>
  </si>
  <si>
    <t>Oplechování nadpraží okna Al plech lakovaný rš 420 , Kingspan</t>
  </si>
  <si>
    <t xml:space="preserve">Oplechování nadpraží okna Al plech lakovaný rš 250, dtto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</si>
</sst>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0.000"/>
    <numFmt numFmtId="168" formatCode="0.00000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  <font>
      <b/>
      <sz val="8"/>
      <color indexed="12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3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Continuous"/>
    </xf>
    <xf numFmtId="0" fontId="5" fillId="33" borderId="13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3" fillId="0" borderId="20" xfId="0" applyFont="1" applyBorder="1" applyAlignment="1">
      <alignment/>
    </xf>
    <xf numFmtId="49" fontId="4" fillId="0" borderId="19" xfId="0" applyNumberFormat="1" applyFont="1" applyBorder="1" applyAlignment="1">
      <alignment horizontal="left"/>
    </xf>
    <xf numFmtId="49" fontId="3" fillId="33" borderId="20" xfId="0" applyNumberFormat="1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3" fontId="4" fillId="0" borderId="19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3" fillId="33" borderId="21" xfId="0" applyNumberFormat="1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4" fillId="0" borderId="18" xfId="0" applyNumberFormat="1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3" fillId="33" borderId="29" xfId="0" applyFont="1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5" fontId="0" fillId="0" borderId="45" xfId="0" applyNumberFormat="1" applyBorder="1" applyAlignment="1">
      <alignment horizontal="right"/>
    </xf>
    <xf numFmtId="0" fontId="0" fillId="0" borderId="45" xfId="0" applyBorder="1" applyAlignment="1">
      <alignment/>
    </xf>
    <xf numFmtId="0" fontId="0" fillId="0" borderId="17" xfId="0" applyBorder="1" applyAlignment="1">
      <alignment/>
    </xf>
    <xf numFmtId="165" fontId="0" fillId="0" borderId="16" xfId="0" applyNumberFormat="1" applyBorder="1" applyAlignment="1">
      <alignment horizontal="right"/>
    </xf>
    <xf numFmtId="0" fontId="6" fillId="33" borderId="46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7" xfId="46" applyFont="1" applyBorder="1">
      <alignment/>
      <protection/>
    </xf>
    <xf numFmtId="0" fontId="0" fillId="0" borderId="47" xfId="46" applyBorder="1">
      <alignment/>
      <protection/>
    </xf>
    <xf numFmtId="0" fontId="0" fillId="0" borderId="47" xfId="46" applyBorder="1" applyAlignment="1">
      <alignment horizontal="right"/>
      <protection/>
    </xf>
    <xf numFmtId="0" fontId="0" fillId="0" borderId="48" xfId="46" applyFont="1" applyBorder="1">
      <alignment/>
      <protection/>
    </xf>
    <xf numFmtId="0" fontId="0" fillId="0" borderId="49" xfId="0" applyNumberFormat="1" applyBorder="1" applyAlignment="1">
      <alignment/>
    </xf>
    <xf numFmtId="0" fontId="3" fillId="0" borderId="50" xfId="46" applyFont="1" applyBorder="1">
      <alignment/>
      <protection/>
    </xf>
    <xf numFmtId="0" fontId="0" fillId="0" borderId="50" xfId="46" applyBorder="1">
      <alignment/>
      <protection/>
    </xf>
    <xf numFmtId="0" fontId="0" fillId="0" borderId="50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33" borderId="29" xfId="0" applyNumberFormat="1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0" fillId="33" borderId="39" xfId="0" applyFill="1" applyBorder="1" applyAlignment="1">
      <alignment/>
    </xf>
    <xf numFmtId="0" fontId="3" fillId="33" borderId="54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39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4" fontId="0" fillId="0" borderId="33" xfId="0" applyNumberFormat="1" applyFont="1" applyBorder="1" applyAlignment="1">
      <alignment horizontal="right"/>
    </xf>
    <xf numFmtId="0" fontId="0" fillId="33" borderId="46" xfId="0" applyFill="1" applyBorder="1" applyAlignment="1">
      <alignment/>
    </xf>
    <xf numFmtId="0" fontId="3" fillId="33" borderId="36" xfId="0" applyFont="1" applyFill="1" applyBorder="1" applyAlignment="1">
      <alignment/>
    </xf>
    <xf numFmtId="0" fontId="0" fillId="33" borderId="36" xfId="0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46" xfId="0" applyNumberFormat="1" applyFill="1" applyBorder="1" applyAlignment="1">
      <alignment/>
    </xf>
    <xf numFmtId="4" fontId="0" fillId="33" borderId="36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9" fillId="0" borderId="0" xfId="46" applyFont="1" applyAlignment="1">
      <alignment horizontal="centerContinuous"/>
      <protection/>
    </xf>
    <xf numFmtId="0" fontId="10" fillId="0" borderId="0" xfId="46" applyFont="1" applyAlignment="1">
      <alignment horizontal="centerContinuous"/>
      <protection/>
    </xf>
    <xf numFmtId="0" fontId="0" fillId="0" borderId="0" xfId="46" applyFont="1">
      <alignment/>
      <protection/>
    </xf>
    <xf numFmtId="0" fontId="4" fillId="33" borderId="16" xfId="46" applyFont="1" applyFill="1" applyBorder="1" applyAlignment="1">
      <alignment horizontal="center"/>
      <protection/>
    </xf>
    <xf numFmtId="49" fontId="3" fillId="0" borderId="56" xfId="46" applyNumberFormat="1" applyFont="1" applyBorder="1" applyAlignment="1">
      <alignment horizontal="left"/>
      <protection/>
    </xf>
    <xf numFmtId="0" fontId="3" fillId="0" borderId="57" xfId="46" applyFont="1" applyBorder="1">
      <alignment/>
      <protection/>
    </xf>
    <xf numFmtId="0" fontId="0" fillId="0" borderId="17" xfId="46" applyBorder="1" applyAlignment="1">
      <alignment horizontal="center"/>
      <protection/>
    </xf>
    <xf numFmtId="0" fontId="0" fillId="0" borderId="17" xfId="46" applyNumberFormat="1" applyBorder="1" applyAlignment="1">
      <alignment horizontal="right"/>
      <protection/>
    </xf>
    <xf numFmtId="0" fontId="11" fillId="0" borderId="0" xfId="46" applyFont="1">
      <alignment/>
      <protection/>
    </xf>
    <xf numFmtId="49" fontId="7" fillId="0" borderId="58" xfId="46" applyNumberFormat="1" applyFont="1" applyBorder="1" applyAlignment="1">
      <alignment horizontal="left" vertical="top"/>
      <protection/>
    </xf>
    <xf numFmtId="0" fontId="7" fillId="0" borderId="58" xfId="46" applyFont="1" applyBorder="1" applyAlignment="1">
      <alignment vertical="top" wrapText="1"/>
      <protection/>
    </xf>
    <xf numFmtId="49" fontId="7" fillId="0" borderId="58" xfId="46" applyNumberFormat="1" applyFont="1" applyBorder="1" applyAlignment="1">
      <alignment horizontal="center" shrinkToFit="1"/>
      <protection/>
    </xf>
    <xf numFmtId="0" fontId="11" fillId="0" borderId="0" xfId="46" applyFont="1">
      <alignment/>
      <protection/>
    </xf>
    <xf numFmtId="0" fontId="12" fillId="0" borderId="0" xfId="46" applyFont="1" applyAlignment="1">
      <alignment wrapText="1"/>
      <protection/>
    </xf>
    <xf numFmtId="49" fontId="4" fillId="0" borderId="56" xfId="46" applyNumberFormat="1" applyFont="1" applyBorder="1" applyAlignment="1">
      <alignment horizontal="right"/>
      <protection/>
    </xf>
    <xf numFmtId="49" fontId="15" fillId="33" borderId="18" xfId="46" applyNumberFormat="1" applyFont="1" applyFill="1" applyBorder="1" applyAlignment="1">
      <alignment horizontal="left"/>
      <protection/>
    </xf>
    <xf numFmtId="0" fontId="15" fillId="33" borderId="57" xfId="46" applyFont="1" applyFill="1" applyBorder="1">
      <alignment/>
      <protection/>
    </xf>
    <xf numFmtId="0" fontId="0" fillId="33" borderId="17" xfId="46" applyFill="1" applyBorder="1" applyAlignment="1">
      <alignment horizontal="center"/>
      <protection/>
    </xf>
    <xf numFmtId="4" fontId="0" fillId="33" borderId="16" xfId="46" applyNumberFormat="1" applyFill="1" applyBorder="1" applyAlignment="1">
      <alignment horizontal="right"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6" fillId="0" borderId="0" xfId="46" applyFont="1" applyAlignment="1">
      <alignment/>
      <protection/>
    </xf>
    <xf numFmtId="0" fontId="17" fillId="0" borderId="0" xfId="46" applyFont="1" applyBorder="1">
      <alignment/>
      <protection/>
    </xf>
    <xf numFmtId="0" fontId="16" fillId="0" borderId="0" xfId="46" applyFont="1" applyBorder="1" applyAlignment="1">
      <alignment/>
      <protection/>
    </xf>
    <xf numFmtId="3" fontId="12" fillId="0" borderId="0" xfId="46" applyNumberFormat="1" applyFont="1" applyAlignment="1">
      <alignment wrapText="1"/>
      <protection/>
    </xf>
    <xf numFmtId="0" fontId="13" fillId="0" borderId="40" xfId="46" applyFont="1" applyFill="1" applyBorder="1" applyAlignment="1">
      <alignment horizontal="left" wrapText="1"/>
      <protection/>
    </xf>
    <xf numFmtId="4" fontId="18" fillId="0" borderId="58" xfId="46" applyNumberFormat="1" applyFont="1" applyBorder="1">
      <alignment/>
      <protection/>
    </xf>
    <xf numFmtId="4" fontId="3" fillId="33" borderId="18" xfId="46" applyNumberFormat="1" applyFont="1" applyFill="1" applyBorder="1">
      <alignment/>
      <protection/>
    </xf>
    <xf numFmtId="0" fontId="3" fillId="0" borderId="0" xfId="46" applyFont="1">
      <alignment/>
      <protection/>
    </xf>
    <xf numFmtId="0" fontId="3" fillId="0" borderId="0" xfId="46" applyFont="1" applyBorder="1">
      <alignment/>
      <protection/>
    </xf>
    <xf numFmtId="4" fontId="20" fillId="0" borderId="0" xfId="46" applyNumberFormat="1" applyFont="1" applyBorder="1">
      <alignment/>
      <protection/>
    </xf>
    <xf numFmtId="4" fontId="3" fillId="0" borderId="15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6" xfId="0" applyNumberFormat="1" applyFont="1" applyBorder="1" applyAlignment="1">
      <alignment/>
    </xf>
    <xf numFmtId="4" fontId="0" fillId="0" borderId="59" xfId="0" applyNumberFormat="1" applyFont="1" applyBorder="1" applyAlignment="1">
      <alignment/>
    </xf>
    <xf numFmtId="4" fontId="3" fillId="33" borderId="51" xfId="0" applyNumberFormat="1" applyFont="1" applyFill="1" applyBorder="1" applyAlignment="1">
      <alignment/>
    </xf>
    <xf numFmtId="4" fontId="3" fillId="33" borderId="52" xfId="0" applyNumberFormat="1" applyFont="1" applyFill="1" applyBorder="1" applyAlignment="1">
      <alignment/>
    </xf>
    <xf numFmtId="4" fontId="3" fillId="33" borderId="53" xfId="0" applyNumberFormat="1" applyFont="1" applyFill="1" applyBorder="1" applyAlignment="1">
      <alignment/>
    </xf>
    <xf numFmtId="4" fontId="0" fillId="0" borderId="42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167" fontId="10" fillId="0" borderId="0" xfId="46" applyNumberFormat="1" applyFont="1" applyAlignment="1">
      <alignment horizontal="right"/>
      <protection/>
    </xf>
    <xf numFmtId="167" fontId="0" fillId="0" borderId="0" xfId="46" applyNumberFormat="1" applyAlignment="1">
      <alignment horizontal="right"/>
      <protection/>
    </xf>
    <xf numFmtId="167" fontId="4" fillId="33" borderId="16" xfId="46" applyNumberFormat="1" applyFont="1" applyFill="1" applyBorder="1" applyAlignment="1">
      <alignment horizontal="center"/>
      <protection/>
    </xf>
    <xf numFmtId="167" fontId="0" fillId="0" borderId="17" xfId="46" applyNumberFormat="1" applyBorder="1" applyAlignment="1">
      <alignment horizontal="right"/>
      <protection/>
    </xf>
    <xf numFmtId="167" fontId="7" fillId="0" borderId="58" xfId="46" applyNumberFormat="1" applyFont="1" applyBorder="1" applyAlignment="1">
      <alignment horizontal="right"/>
      <protection/>
    </xf>
    <xf numFmtId="167" fontId="13" fillId="34" borderId="60" xfId="46" applyNumberFormat="1" applyFont="1" applyFill="1" applyBorder="1" applyAlignment="1">
      <alignment horizontal="right" wrapText="1"/>
      <protection/>
    </xf>
    <xf numFmtId="167" fontId="0" fillId="33" borderId="17" xfId="46" applyNumberFormat="1" applyFill="1" applyBorder="1" applyAlignment="1">
      <alignment horizontal="right"/>
      <protection/>
    </xf>
    <xf numFmtId="167" fontId="0" fillId="0" borderId="0" xfId="46" applyNumberFormat="1">
      <alignment/>
      <protection/>
    </xf>
    <xf numFmtId="167" fontId="0" fillId="0" borderId="0" xfId="46" applyNumberFormat="1" applyBorder="1">
      <alignment/>
      <protection/>
    </xf>
    <xf numFmtId="167" fontId="17" fillId="0" borderId="0" xfId="46" applyNumberFormat="1" applyFont="1" applyBorder="1" applyAlignment="1">
      <alignment horizontal="right"/>
      <protection/>
    </xf>
    <xf numFmtId="167" fontId="0" fillId="0" borderId="0" xfId="46" applyNumberFormat="1" applyBorder="1" applyAlignment="1">
      <alignment horizontal="right"/>
      <protection/>
    </xf>
    <xf numFmtId="4" fontId="9" fillId="0" borderId="0" xfId="46" applyNumberFormat="1" applyFont="1" applyAlignment="1">
      <alignment horizontal="centerContinuous"/>
      <protection/>
    </xf>
    <xf numFmtId="4" fontId="3" fillId="0" borderId="49" xfId="46" applyNumberFormat="1" applyFont="1" applyBorder="1">
      <alignment/>
      <protection/>
    </xf>
    <xf numFmtId="4" fontId="3" fillId="0" borderId="0" xfId="46" applyNumberFormat="1" applyFont="1" applyAlignment="1">
      <alignment/>
      <protection/>
    </xf>
    <xf numFmtId="4" fontId="5" fillId="33" borderId="18" xfId="46" applyNumberFormat="1" applyFont="1" applyFill="1" applyBorder="1" applyAlignment="1">
      <alignment horizontal="center"/>
      <protection/>
    </xf>
    <xf numFmtId="4" fontId="3" fillId="0" borderId="16" xfId="46" applyNumberFormat="1" applyFont="1" applyBorder="1">
      <alignment/>
      <protection/>
    </xf>
    <xf numFmtId="4" fontId="19" fillId="0" borderId="22" xfId="0" applyNumberFormat="1" applyFont="1" applyBorder="1" applyAlignment="1">
      <alignment horizontal="right"/>
    </xf>
    <xf numFmtId="4" fontId="3" fillId="0" borderId="0" xfId="46" applyNumberFormat="1" applyFont="1">
      <alignment/>
      <protection/>
    </xf>
    <xf numFmtId="4" fontId="3" fillId="0" borderId="0" xfId="46" applyNumberFormat="1" applyFont="1" applyBorder="1">
      <alignment/>
      <protection/>
    </xf>
    <xf numFmtId="49" fontId="7" fillId="0" borderId="58" xfId="46" applyNumberFormat="1" applyFont="1" applyBorder="1" applyAlignment="1">
      <alignment horizontal="left" vertical="center" wrapText="1"/>
      <protection/>
    </xf>
    <xf numFmtId="0" fontId="7" fillId="0" borderId="58" xfId="46" applyFont="1" applyBorder="1" applyAlignment="1">
      <alignment vertical="center" wrapText="1"/>
      <protection/>
    </xf>
    <xf numFmtId="49" fontId="7" fillId="0" borderId="58" xfId="46" applyNumberFormat="1" applyFont="1" applyBorder="1" applyAlignment="1">
      <alignment horizontal="center" vertical="center" wrapText="1" shrinkToFit="1"/>
      <protection/>
    </xf>
    <xf numFmtId="167" fontId="7" fillId="0" borderId="58" xfId="46" applyNumberFormat="1" applyFont="1" applyBorder="1" applyAlignment="1">
      <alignment horizontal="right" vertical="center" wrapText="1"/>
      <protection/>
    </xf>
    <xf numFmtId="4" fontId="18" fillId="0" borderId="58" xfId="46" applyNumberFormat="1" applyFont="1" applyBorder="1" applyAlignment="1">
      <alignment vertical="center" wrapText="1"/>
      <protection/>
    </xf>
    <xf numFmtId="0" fontId="0" fillId="0" borderId="0" xfId="46" applyAlignment="1">
      <alignment vertical="center" wrapText="1"/>
      <protection/>
    </xf>
    <xf numFmtId="0" fontId="11" fillId="0" borderId="0" xfId="46" applyFont="1" applyAlignment="1">
      <alignment vertical="center" wrapText="1"/>
      <protection/>
    </xf>
    <xf numFmtId="0" fontId="11" fillId="0" borderId="0" xfId="46" applyFont="1" applyAlignment="1">
      <alignment vertical="center" wrapText="1"/>
      <protection/>
    </xf>
    <xf numFmtId="0" fontId="5" fillId="0" borderId="0" xfId="46" applyFont="1">
      <alignment/>
      <protection/>
    </xf>
    <xf numFmtId="49" fontId="5" fillId="33" borderId="18" xfId="46" applyNumberFormat="1" applyFont="1" applyFill="1" applyBorder="1">
      <alignment/>
      <protection/>
    </xf>
    <xf numFmtId="0" fontId="3" fillId="0" borderId="56" xfId="46" applyFont="1" applyBorder="1" applyAlignment="1">
      <alignment horizontal="center"/>
      <protection/>
    </xf>
    <xf numFmtId="0" fontId="18" fillId="0" borderId="58" xfId="46" applyFont="1" applyBorder="1" applyAlignment="1">
      <alignment horizontal="center" vertical="top"/>
      <protection/>
    </xf>
    <xf numFmtId="0" fontId="5" fillId="0" borderId="56" xfId="46" applyFont="1" applyBorder="1" applyAlignment="1">
      <alignment horizontal="center"/>
      <protection/>
    </xf>
    <xf numFmtId="0" fontId="18" fillId="0" borderId="58" xfId="46" applyFont="1" applyBorder="1" applyAlignment="1">
      <alignment horizontal="center" vertical="center" wrapText="1"/>
      <protection/>
    </xf>
    <xf numFmtId="0" fontId="3" fillId="33" borderId="18" xfId="46" applyFont="1" applyFill="1" applyBorder="1" applyAlignment="1">
      <alignment horizontal="center"/>
      <protection/>
    </xf>
    <xf numFmtId="0" fontId="21" fillId="0" borderId="0" xfId="46" applyFont="1" applyAlignment="1">
      <alignment/>
      <protection/>
    </xf>
    <xf numFmtId="0" fontId="21" fillId="0" borderId="0" xfId="46" applyFont="1" applyBorder="1" applyAlignment="1">
      <alignment/>
      <protection/>
    </xf>
    <xf numFmtId="4" fontId="18" fillId="0" borderId="58" xfId="46" applyNumberFormat="1" applyFont="1" applyBorder="1" applyAlignment="1">
      <alignment vertical="center"/>
      <protection/>
    </xf>
    <xf numFmtId="4" fontId="3" fillId="0" borderId="25" xfId="0" applyNumberFormat="1" applyFont="1" applyBorder="1" applyAlignment="1">
      <alignment horizontal="right"/>
    </xf>
    <xf numFmtId="0" fontId="3" fillId="0" borderId="35" xfId="0" applyFont="1" applyBorder="1" applyAlignment="1">
      <alignment/>
    </xf>
    <xf numFmtId="0" fontId="3" fillId="0" borderId="46" xfId="0" applyFont="1" applyBorder="1" applyAlignment="1">
      <alignment/>
    </xf>
    <xf numFmtId="4" fontId="3" fillId="0" borderId="59" xfId="0" applyNumberFormat="1" applyFont="1" applyBorder="1" applyAlignment="1">
      <alignment/>
    </xf>
    <xf numFmtId="4" fontId="3" fillId="0" borderId="61" xfId="0" applyNumberFormat="1" applyFont="1" applyBorder="1" applyAlignment="1">
      <alignment/>
    </xf>
    <xf numFmtId="165" fontId="3" fillId="0" borderId="45" xfId="0" applyNumberFormat="1" applyFont="1" applyBorder="1" applyAlignment="1">
      <alignment horizontal="right"/>
    </xf>
    <xf numFmtId="0" fontId="0" fillId="0" borderId="62" xfId="0" applyFont="1" applyBorder="1" applyAlignment="1">
      <alignment/>
    </xf>
    <xf numFmtId="0" fontId="3" fillId="33" borderId="63" xfId="0" applyFont="1" applyFill="1" applyBorder="1" applyAlignment="1">
      <alignment horizontal="center"/>
    </xf>
    <xf numFmtId="4" fontId="7" fillId="0" borderId="58" xfId="46" applyNumberFormat="1" applyFont="1" applyFill="1" applyBorder="1" applyAlignment="1">
      <alignment horizontal="right"/>
      <protection/>
    </xf>
    <xf numFmtId="4" fontId="0" fillId="0" borderId="15" xfId="0" applyNumberFormat="1" applyFont="1" applyBorder="1" applyAlignment="1">
      <alignment/>
    </xf>
    <xf numFmtId="49" fontId="18" fillId="0" borderId="58" xfId="46" applyNumberFormat="1" applyFont="1" applyBorder="1" applyAlignment="1">
      <alignment horizontal="left" vertical="top"/>
      <protection/>
    </xf>
    <xf numFmtId="49" fontId="18" fillId="0" borderId="58" xfId="46" applyNumberFormat="1" applyFont="1" applyBorder="1" applyAlignment="1">
      <alignment horizontal="left" vertical="center" wrapText="1"/>
      <protection/>
    </xf>
    <xf numFmtId="49" fontId="5" fillId="0" borderId="56" xfId="46" applyNumberFormat="1" applyFont="1" applyBorder="1" applyAlignment="1">
      <alignment horizontal="right"/>
      <protection/>
    </xf>
    <xf numFmtId="0" fontId="0" fillId="0" borderId="0" xfId="0" applyBorder="1" applyAlignment="1">
      <alignment vertical="center" wrapText="1"/>
    </xf>
    <xf numFmtId="4" fontId="0" fillId="0" borderId="22" xfId="0" applyNumberFormat="1" applyFont="1" applyBorder="1" applyAlignment="1">
      <alignment vertical="center" wrapText="1"/>
    </xf>
    <xf numFmtId="4" fontId="0" fillId="0" borderId="56" xfId="0" applyNumberFormat="1" applyFont="1" applyBorder="1" applyAlignment="1">
      <alignment vertical="center" wrapText="1"/>
    </xf>
    <xf numFmtId="4" fontId="0" fillId="0" borderId="59" xfId="0" applyNumberFormat="1" applyFont="1" applyBorder="1" applyAlignment="1">
      <alignment vertical="center" wrapText="1"/>
    </xf>
    <xf numFmtId="4" fontId="7" fillId="0" borderId="58" xfId="46" applyNumberFormat="1" applyFont="1" applyFill="1" applyBorder="1" applyAlignment="1">
      <alignment horizontal="right" vertical="center" wrapText="1"/>
      <protection/>
    </xf>
    <xf numFmtId="49" fontId="7" fillId="0" borderId="58" xfId="46" applyNumberFormat="1" applyFont="1" applyBorder="1" applyAlignment="1">
      <alignment horizontal="center" vertical="center" wrapText="1" shrinkToFit="1"/>
      <protection/>
    </xf>
    <xf numFmtId="4" fontId="7" fillId="0" borderId="58" xfId="46" applyNumberFormat="1" applyFont="1" applyFill="1" applyBorder="1" applyAlignment="1">
      <alignment horizontal="right"/>
      <protection/>
    </xf>
    <xf numFmtId="0" fontId="7" fillId="0" borderId="40" xfId="46" applyFont="1" applyFill="1" applyBorder="1" applyAlignment="1">
      <alignment horizontal="left" wrapText="1"/>
      <protection/>
    </xf>
    <xf numFmtId="4" fontId="7" fillId="0" borderId="58" xfId="46" applyNumberFormat="1" applyFont="1" applyFill="1" applyBorder="1" applyAlignment="1">
      <alignment horizontal="right" vertical="center" wrapText="1"/>
      <protection/>
    </xf>
    <xf numFmtId="49" fontId="5" fillId="0" borderId="21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 vertical="center" wrapText="1"/>
    </xf>
    <xf numFmtId="0" fontId="0" fillId="0" borderId="35" xfId="0" applyFont="1" applyBorder="1" applyAlignment="1">
      <alignment/>
    </xf>
    <xf numFmtId="4" fontId="0" fillId="0" borderId="34" xfId="0" applyNumberFormat="1" applyFont="1" applyBorder="1" applyAlignment="1">
      <alignment horizontal="right"/>
    </xf>
    <xf numFmtId="49" fontId="3" fillId="0" borderId="56" xfId="46" applyNumberFormat="1" applyFont="1" applyBorder="1" applyAlignment="1">
      <alignment horizontal="left"/>
      <protection/>
    </xf>
    <xf numFmtId="0" fontId="3" fillId="0" borderId="57" xfId="46" applyFont="1" applyBorder="1">
      <alignment/>
      <protection/>
    </xf>
    <xf numFmtId="0" fontId="4" fillId="0" borderId="0" xfId="0" applyFont="1" applyBorder="1" applyAlignment="1">
      <alignment/>
    </xf>
    <xf numFmtId="0" fontId="18" fillId="0" borderId="58" xfId="46" applyFont="1" applyFill="1" applyBorder="1" applyAlignment="1">
      <alignment horizontal="center" vertical="center" wrapText="1"/>
      <protection/>
    </xf>
    <xf numFmtId="0" fontId="5" fillId="0" borderId="56" xfId="46" applyFont="1" applyFill="1" applyBorder="1" applyAlignment="1">
      <alignment horizontal="center"/>
      <protection/>
    </xf>
    <xf numFmtId="0" fontId="3" fillId="0" borderId="18" xfId="46" applyFont="1" applyFill="1" applyBorder="1" applyAlignment="1">
      <alignment horizontal="center"/>
      <protection/>
    </xf>
    <xf numFmtId="0" fontId="3" fillId="0" borderId="56" xfId="46" applyFont="1" applyFill="1" applyBorder="1" applyAlignment="1">
      <alignment horizontal="center"/>
      <protection/>
    </xf>
    <xf numFmtId="0" fontId="18" fillId="0" borderId="58" xfId="46" applyFont="1" applyFill="1" applyBorder="1" applyAlignment="1">
      <alignment horizontal="center" vertical="top"/>
      <protection/>
    </xf>
    <xf numFmtId="4" fontId="0" fillId="0" borderId="17" xfId="46" applyNumberFormat="1" applyBorder="1" applyAlignment="1">
      <alignment horizontal="right"/>
      <protection/>
    </xf>
    <xf numFmtId="4" fontId="0" fillId="0" borderId="0" xfId="0" applyNumberFormat="1" applyAlignment="1">
      <alignment/>
    </xf>
    <xf numFmtId="49" fontId="7" fillId="0" borderId="58" xfId="46" applyNumberFormat="1" applyFont="1" applyBorder="1" applyAlignment="1">
      <alignment horizontal="center" shrinkToFit="1"/>
      <protection/>
    </xf>
    <xf numFmtId="4" fontId="7" fillId="0" borderId="58" xfId="46" applyNumberFormat="1" applyFont="1" applyFill="1" applyBorder="1" applyAlignment="1">
      <alignment horizontal="right" vertical="center"/>
      <protection/>
    </xf>
    <xf numFmtId="0" fontId="7" fillId="0" borderId="18" xfId="46" applyFont="1" applyBorder="1" applyAlignment="1">
      <alignment vertical="center" wrapText="1"/>
      <protection/>
    </xf>
    <xf numFmtId="49" fontId="7" fillId="0" borderId="18" xfId="46" applyNumberFormat="1" applyFont="1" applyBorder="1" applyAlignment="1">
      <alignment horizontal="center" vertical="center" wrapText="1" shrinkToFit="1"/>
      <protection/>
    </xf>
    <xf numFmtId="167" fontId="7" fillId="0" borderId="18" xfId="46" applyNumberFormat="1" applyFont="1" applyBorder="1" applyAlignment="1">
      <alignment horizontal="right" vertical="center" wrapText="1"/>
      <protection/>
    </xf>
    <xf numFmtId="49" fontId="7" fillId="0" borderId="18" xfId="46" applyNumberFormat="1" applyFont="1" applyBorder="1" applyAlignment="1">
      <alignment horizontal="center" vertical="center" wrapText="1" shrinkToFit="1"/>
      <protection/>
    </xf>
    <xf numFmtId="0" fontId="0" fillId="0" borderId="47" xfId="46" applyFont="1" applyBorder="1" applyAlignment="1">
      <alignment horizontal="left"/>
      <protection/>
    </xf>
    <xf numFmtId="0" fontId="0" fillId="0" borderId="47" xfId="0" applyNumberFormat="1" applyFont="1" applyBorder="1" applyAlignment="1">
      <alignment horizontal="left"/>
    </xf>
    <xf numFmtId="167" fontId="4" fillId="0" borderId="48" xfId="46" applyNumberFormat="1" applyFont="1" applyBorder="1" applyAlignment="1">
      <alignment horizontal="right"/>
      <protection/>
    </xf>
    <xf numFmtId="2" fontId="0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0" fillId="0" borderId="46" xfId="0" applyFont="1" applyBorder="1" applyAlignment="1">
      <alignment horizontal="center" shrinkToFit="1"/>
    </xf>
    <xf numFmtId="0" fontId="0" fillId="0" borderId="36" xfId="0" applyFont="1" applyBorder="1" applyAlignment="1">
      <alignment horizontal="center" shrinkToFit="1"/>
    </xf>
    <xf numFmtId="0" fontId="4" fillId="0" borderId="18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4" fontId="6" fillId="33" borderId="64" xfId="0" applyNumberFormat="1" applyFont="1" applyFill="1" applyBorder="1" applyAlignment="1">
      <alignment horizontal="right" indent="2"/>
    </xf>
    <xf numFmtId="4" fontId="6" fillId="33" borderId="55" xfId="0" applyNumberFormat="1" applyFont="1" applyFill="1" applyBorder="1" applyAlignment="1">
      <alignment horizontal="right" indent="2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4" fontId="3" fillId="0" borderId="57" xfId="0" applyNumberFormat="1" applyFont="1" applyBorder="1" applyAlignment="1">
      <alignment horizontal="right" indent="2"/>
    </xf>
    <xf numFmtId="4" fontId="3" fillId="0" borderId="24" xfId="0" applyNumberFormat="1" applyFont="1" applyBorder="1" applyAlignment="1">
      <alignment horizontal="right" indent="2"/>
    </xf>
    <xf numFmtId="4" fontId="0" fillId="0" borderId="57" xfId="0" applyNumberFormat="1" applyBorder="1" applyAlignment="1">
      <alignment horizontal="right" indent="2"/>
    </xf>
    <xf numFmtId="4" fontId="0" fillId="0" borderId="24" xfId="0" applyNumberFormat="1" applyBorder="1" applyAlignment="1">
      <alignment horizontal="right" indent="2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left"/>
      <protection/>
    </xf>
    <xf numFmtId="0" fontId="0" fillId="0" borderId="50" xfId="46" applyFont="1" applyBorder="1" applyAlignment="1">
      <alignment horizontal="left"/>
      <protection/>
    </xf>
    <xf numFmtId="0" fontId="0" fillId="0" borderId="70" xfId="46" applyFont="1" applyBorder="1" applyAlignment="1">
      <alignment horizontal="left"/>
      <protection/>
    </xf>
    <xf numFmtId="4" fontId="3" fillId="33" borderId="36" xfId="0" applyNumberFormat="1" applyFont="1" applyFill="1" applyBorder="1" applyAlignment="1">
      <alignment horizontal="right"/>
    </xf>
    <xf numFmtId="4" fontId="3" fillId="33" borderId="55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49" fontId="13" fillId="34" borderId="71" xfId="46" applyNumberFormat="1" applyFont="1" applyFill="1" applyBorder="1" applyAlignment="1">
      <alignment horizontal="left" wrapText="1"/>
      <protection/>
    </xf>
    <xf numFmtId="49" fontId="14" fillId="0" borderId="72" xfId="0" applyNumberFormat="1" applyFont="1" applyBorder="1" applyAlignment="1">
      <alignment horizontal="left" wrapText="1"/>
    </xf>
    <xf numFmtId="0" fontId="8" fillId="0" borderId="0" xfId="46" applyFont="1" applyAlignment="1">
      <alignment horizontal="center"/>
      <protection/>
    </xf>
    <xf numFmtId="49" fontId="0" fillId="0" borderId="67" xfId="46" applyNumberFormat="1" applyFont="1" applyBorder="1" applyAlignment="1">
      <alignment horizontal="center"/>
      <protection/>
    </xf>
    <xf numFmtId="0" fontId="0" fillId="0" borderId="69" xfId="46" applyBorder="1" applyAlignment="1">
      <alignment horizontal="center" shrinkToFit="1"/>
      <protection/>
    </xf>
    <xf numFmtId="0" fontId="0" fillId="0" borderId="50" xfId="46" applyBorder="1" applyAlignment="1">
      <alignment horizontal="center" shrinkToFit="1"/>
      <protection/>
    </xf>
    <xf numFmtId="0" fontId="0" fillId="0" borderId="70" xfId="46" applyBorder="1" applyAlignment="1">
      <alignment horizontal="center" shrinkToFit="1"/>
      <protection/>
    </xf>
    <xf numFmtId="49" fontId="13" fillId="34" borderId="73" xfId="46" applyNumberFormat="1" applyFont="1" applyFill="1" applyBorder="1" applyAlignment="1">
      <alignment horizontal="left" wrapText="1"/>
      <protection/>
    </xf>
    <xf numFmtId="49" fontId="13" fillId="34" borderId="74" xfId="46" applyNumberFormat="1" applyFont="1" applyFill="1" applyBorder="1" applyAlignment="1">
      <alignment horizontal="left" wrapText="1"/>
      <protection/>
    </xf>
    <xf numFmtId="49" fontId="13" fillId="34" borderId="75" xfId="46" applyNumberFormat="1" applyFont="1" applyFill="1" applyBorder="1" applyAlignment="1">
      <alignment horizontal="left" wrapText="1"/>
      <protection/>
    </xf>
    <xf numFmtId="49" fontId="13" fillId="34" borderId="76" xfId="46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396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nabídkový</v>
      </c>
      <c r="D2" s="5">
        <f>Rekapitulace!G2</f>
        <v>0</v>
      </c>
      <c r="E2" s="4"/>
      <c r="F2" s="6" t="s">
        <v>1</v>
      </c>
      <c r="G2" s="7"/>
    </row>
    <row r="3" spans="1:7" ht="3" customHeight="1">
      <c r="A3" s="12" t="s">
        <v>2</v>
      </c>
      <c r="B3" s="8"/>
      <c r="C3" s="9" t="s">
        <v>3</v>
      </c>
      <c r="D3" s="9"/>
      <c r="E3" s="8"/>
      <c r="F3" s="10" t="s">
        <v>4</v>
      </c>
      <c r="G3" s="13"/>
    </row>
    <row r="4" spans="1:7" ht="12" customHeight="1">
      <c r="A4" s="14"/>
      <c r="B4" s="15"/>
      <c r="C4" s="16" t="s">
        <v>66</v>
      </c>
      <c r="D4" s="17"/>
      <c r="E4" s="18"/>
      <c r="F4" s="10" t="s">
        <v>6</v>
      </c>
      <c r="G4" s="11"/>
    </row>
    <row r="5" spans="1:15" ht="12.75" customHeight="1">
      <c r="A5" s="12" t="s">
        <v>7</v>
      </c>
      <c r="B5" s="8"/>
      <c r="C5" s="9" t="s">
        <v>8</v>
      </c>
      <c r="D5" s="9"/>
      <c r="E5" s="8"/>
      <c r="F5" s="19" t="s">
        <v>9</v>
      </c>
      <c r="G5" s="20">
        <v>0</v>
      </c>
      <c r="O5" s="21"/>
    </row>
    <row r="6" spans="1:7" ht="12.75" customHeight="1">
      <c r="A6" s="22"/>
      <c r="B6" s="23"/>
      <c r="C6" s="24" t="s">
        <v>66</v>
      </c>
      <c r="D6" s="25"/>
      <c r="E6" s="25"/>
      <c r="F6" s="26" t="s">
        <v>10</v>
      </c>
      <c r="G6" s="20">
        <f>IF(PocetMJ=0,,ROUND((F29+F31)/PocetMJ,1))</f>
        <v>0</v>
      </c>
    </row>
    <row r="7" spans="1:9" ht="12.75" customHeight="1">
      <c r="A7" s="27"/>
      <c r="B7" s="10"/>
      <c r="C7" s="260"/>
      <c r="D7" s="260"/>
      <c r="E7" s="261"/>
      <c r="F7" s="28" t="s">
        <v>397</v>
      </c>
      <c r="G7" s="29" t="s">
        <v>398</v>
      </c>
      <c r="H7" s="30"/>
      <c r="I7" s="31"/>
    </row>
    <row r="8" spans="1:8" ht="12.75">
      <c r="A8" s="27"/>
      <c r="B8" s="10"/>
      <c r="C8" s="260"/>
      <c r="D8" s="260"/>
      <c r="E8" s="261"/>
      <c r="F8" s="10"/>
      <c r="G8" s="32"/>
      <c r="H8" s="33"/>
    </row>
    <row r="9" spans="1:8" ht="12.75">
      <c r="A9" s="27" t="s">
        <v>11</v>
      </c>
      <c r="B9" s="10"/>
      <c r="C9" s="260" t="s">
        <v>400</v>
      </c>
      <c r="D9" s="260"/>
      <c r="E9" s="260"/>
      <c r="F9" s="34"/>
      <c r="G9" s="35"/>
      <c r="H9" s="36"/>
    </row>
    <row r="10" spans="1:57" ht="12.75">
      <c r="A10" s="27" t="s">
        <v>402</v>
      </c>
      <c r="B10" s="10"/>
      <c r="C10" s="260"/>
      <c r="D10" s="260"/>
      <c r="E10" s="260"/>
      <c r="F10" s="37" t="s">
        <v>12</v>
      </c>
      <c r="G10" s="38" t="s">
        <v>5</v>
      </c>
      <c r="H10" s="33"/>
      <c r="BA10" s="39"/>
      <c r="BB10" s="39"/>
      <c r="BC10" s="39"/>
      <c r="BD10" s="39"/>
      <c r="BE10" s="39"/>
    </row>
    <row r="11" spans="1:8" ht="13.5" customHeight="1">
      <c r="A11" s="40" t="s">
        <v>401</v>
      </c>
      <c r="B11" s="8"/>
      <c r="C11" s="257"/>
      <c r="D11" s="257"/>
      <c r="E11" s="257"/>
      <c r="F11" s="41" t="s">
        <v>13</v>
      </c>
      <c r="G11" s="42"/>
      <c r="H11" s="33"/>
    </row>
    <row r="12" spans="1:8" ht="18" customHeight="1" thickBot="1">
      <c r="A12" s="43" t="s">
        <v>14</v>
      </c>
      <c r="B12" s="44"/>
      <c r="C12" s="44"/>
      <c r="D12" s="44"/>
      <c r="E12" s="45"/>
      <c r="F12" s="45"/>
      <c r="G12" s="46"/>
      <c r="H12" s="33"/>
    </row>
    <row r="13" spans="1:7" ht="28.5" customHeight="1" thickBot="1">
      <c r="A13" s="47" t="s">
        <v>15</v>
      </c>
      <c r="B13" s="48"/>
      <c r="C13" s="49"/>
      <c r="D13" s="50" t="s">
        <v>16</v>
      </c>
      <c r="E13" s="51"/>
      <c r="F13" s="51"/>
      <c r="G13" s="49"/>
    </row>
    <row r="14" spans="1:7" ht="17.25" customHeight="1">
      <c r="A14" s="52"/>
      <c r="B14" s="53" t="s">
        <v>17</v>
      </c>
      <c r="C14" s="220">
        <f>HSV</f>
        <v>0</v>
      </c>
      <c r="D14" s="54" t="str">
        <f>Rekapitulace!A30</f>
        <v>Zařízení staveniště</v>
      </c>
      <c r="E14" s="55"/>
      <c r="F14" s="56"/>
      <c r="G14" s="220">
        <f>Rekapitulace!I30</f>
        <v>0</v>
      </c>
    </row>
    <row r="15" spans="1:7" ht="15.75" customHeight="1">
      <c r="A15" s="52" t="s">
        <v>18</v>
      </c>
      <c r="B15" s="53" t="s">
        <v>19</v>
      </c>
      <c r="C15" s="220">
        <f>PSV</f>
        <v>0</v>
      </c>
      <c r="D15" s="57" t="str">
        <f>Rekapitulace!A31</f>
        <v>Kompletační činnost (IČD)</v>
      </c>
      <c r="E15" s="58"/>
      <c r="F15" s="59"/>
      <c r="G15" s="220">
        <f>Rekapitulace!I31</f>
        <v>0</v>
      </c>
    </row>
    <row r="16" spans="1:7" ht="15.75" customHeight="1">
      <c r="A16" s="52" t="s">
        <v>20</v>
      </c>
      <c r="B16" s="53" t="s">
        <v>21</v>
      </c>
      <c r="C16" s="220">
        <f>Mont</f>
        <v>0</v>
      </c>
      <c r="D16" s="57" t="str">
        <f>+Rekapitulace!A32</f>
        <v>Pojištění stavby</v>
      </c>
      <c r="E16" s="58"/>
      <c r="F16" s="59"/>
      <c r="G16" s="220">
        <f>+Rekapitulace!I32</f>
        <v>0</v>
      </c>
    </row>
    <row r="17" spans="1:7" ht="15.75" customHeight="1">
      <c r="A17" s="60" t="s">
        <v>22</v>
      </c>
      <c r="B17" s="61" t="s">
        <v>23</v>
      </c>
      <c r="C17" s="220">
        <f>Dodavka</f>
        <v>0</v>
      </c>
      <c r="D17" s="57" t="str">
        <f>+Rekapitulace!A33</f>
        <v>PD skutečného provedení</v>
      </c>
      <c r="E17" s="58"/>
      <c r="F17" s="59"/>
      <c r="G17" s="220">
        <f>+Rekapitulace!I33</f>
        <v>0</v>
      </c>
    </row>
    <row r="18" spans="1:7" ht="15.75" customHeight="1">
      <c r="A18" s="212" t="s">
        <v>24</v>
      </c>
      <c r="B18" s="53"/>
      <c r="C18" s="165">
        <f>SUM(C14:C17)</f>
        <v>0</v>
      </c>
      <c r="D18" s="63" t="str">
        <f>Rekapitulace!A34</f>
        <v>Rezerva rozpočtu</v>
      </c>
      <c r="E18" s="58"/>
      <c r="F18" s="59"/>
      <c r="G18" s="220">
        <f>Rekapitulace!I34</f>
        <v>0</v>
      </c>
    </row>
    <row r="19" spans="1:7" ht="15.75" customHeight="1">
      <c r="A19" s="62"/>
      <c r="B19" s="53"/>
      <c r="C19" s="165"/>
      <c r="D19" s="57"/>
      <c r="E19" s="58"/>
      <c r="F19" s="59"/>
      <c r="G19" s="165"/>
    </row>
    <row r="20" spans="1:7" ht="15.75" customHeight="1">
      <c r="A20" s="62" t="s">
        <v>25</v>
      </c>
      <c r="B20" s="53"/>
      <c r="C20" s="165">
        <f>HZS</f>
        <v>0</v>
      </c>
      <c r="D20" s="57"/>
      <c r="E20" s="58"/>
      <c r="F20" s="59"/>
      <c r="G20" s="165"/>
    </row>
    <row r="21" spans="1:7" ht="15.75" customHeight="1" thickBot="1">
      <c r="A21" s="64" t="s">
        <v>26</v>
      </c>
      <c r="B21" s="33"/>
      <c r="C21" s="214">
        <f>C18+C20</f>
        <v>0</v>
      </c>
      <c r="D21" s="57" t="s">
        <v>27</v>
      </c>
      <c r="E21" s="58"/>
      <c r="F21" s="59"/>
      <c r="G21" s="165">
        <f>G22-SUM(G14:G20)</f>
        <v>0</v>
      </c>
    </row>
    <row r="22" spans="1:7" ht="15.75" customHeight="1" thickBot="1">
      <c r="A22" s="258" t="s">
        <v>28</v>
      </c>
      <c r="B22" s="259"/>
      <c r="C22" s="215">
        <f>C21+G22</f>
        <v>0</v>
      </c>
      <c r="D22" s="213" t="s">
        <v>29</v>
      </c>
      <c r="E22" s="65"/>
      <c r="F22" s="66"/>
      <c r="G22" s="165">
        <f>VRN</f>
        <v>0</v>
      </c>
    </row>
    <row r="23" spans="1:7" ht="15.75" customHeight="1">
      <c r="A23" s="67" t="s">
        <v>30</v>
      </c>
      <c r="B23" s="68"/>
      <c r="C23" s="69"/>
      <c r="D23" s="68" t="s">
        <v>31</v>
      </c>
      <c r="E23" s="68"/>
      <c r="F23" s="70" t="s">
        <v>32</v>
      </c>
      <c r="G23" s="71"/>
    </row>
    <row r="24" spans="1:7" ht="12.75">
      <c r="A24" s="64" t="s">
        <v>33</v>
      </c>
      <c r="B24" s="33"/>
      <c r="C24" s="72"/>
      <c r="D24" s="33" t="s">
        <v>33</v>
      </c>
      <c r="F24" s="73" t="s">
        <v>33</v>
      </c>
      <c r="G24" s="74"/>
    </row>
    <row r="25" spans="1:7" ht="12.75">
      <c r="A25" s="64" t="s">
        <v>34</v>
      </c>
      <c r="B25" s="75"/>
      <c r="C25" s="72"/>
      <c r="D25" s="33" t="s">
        <v>34</v>
      </c>
      <c r="F25" s="73" t="s">
        <v>34</v>
      </c>
      <c r="G25" s="74"/>
    </row>
    <row r="26" spans="1:7" ht="37.5" customHeight="1">
      <c r="A26" s="64"/>
      <c r="B26" s="76"/>
      <c r="C26" s="72"/>
      <c r="D26" s="33"/>
      <c r="F26" s="73"/>
      <c r="G26" s="74"/>
    </row>
    <row r="27" spans="1:7" ht="12.75">
      <c r="A27" s="64" t="s">
        <v>35</v>
      </c>
      <c r="B27" s="33"/>
      <c r="C27" s="72"/>
      <c r="D27" s="73" t="s">
        <v>36</v>
      </c>
      <c r="E27" s="72"/>
      <c r="F27" s="77" t="s">
        <v>36</v>
      </c>
      <c r="G27" s="74"/>
    </row>
    <row r="28" spans="1:7" ht="12.75">
      <c r="A28" s="64"/>
      <c r="B28" s="33"/>
      <c r="C28" s="78"/>
      <c r="D28" s="79"/>
      <c r="E28" s="78"/>
      <c r="F28" s="33"/>
      <c r="G28" s="74"/>
    </row>
    <row r="29" spans="1:7" ht="69" customHeight="1">
      <c r="A29" s="217" t="s">
        <v>221</v>
      </c>
      <c r="B29" s="80"/>
      <c r="C29" s="216">
        <v>20</v>
      </c>
      <c r="D29" s="80" t="s">
        <v>37</v>
      </c>
      <c r="E29" s="82"/>
      <c r="F29" s="266">
        <f>+C22</f>
        <v>0</v>
      </c>
      <c r="G29" s="267"/>
    </row>
    <row r="30" spans="1:7" ht="12.75">
      <c r="A30" s="217" t="s">
        <v>222</v>
      </c>
      <c r="B30" s="80"/>
      <c r="C30" s="216">
        <f>SazbaDPH1</f>
        <v>20</v>
      </c>
      <c r="D30" s="80" t="s">
        <v>38</v>
      </c>
      <c r="E30" s="82"/>
      <c r="F30" s="268">
        <f>ROUND((+Zaklad5*C30%),1)</f>
        <v>0</v>
      </c>
      <c r="G30" s="269"/>
    </row>
    <row r="31" spans="1:7" ht="12.75">
      <c r="A31" s="217" t="s">
        <v>221</v>
      </c>
      <c r="B31" s="80"/>
      <c r="C31" s="81">
        <v>0</v>
      </c>
      <c r="D31" s="80" t="s">
        <v>38</v>
      </c>
      <c r="E31" s="82"/>
      <c r="F31" s="268">
        <v>0</v>
      </c>
      <c r="G31" s="269"/>
    </row>
    <row r="32" spans="1:7" ht="12.75">
      <c r="A32" s="217" t="s">
        <v>222</v>
      </c>
      <c r="B32" s="83"/>
      <c r="C32" s="84">
        <f>SazbaDPH2</f>
        <v>0</v>
      </c>
      <c r="D32" s="80" t="s">
        <v>38</v>
      </c>
      <c r="E32" s="59"/>
      <c r="F32" s="268">
        <f>ROUND(PRODUCT(F31,C32/100),1)</f>
        <v>0</v>
      </c>
      <c r="G32" s="269"/>
    </row>
    <row r="33" spans="1:57" ht="16.5" thickBot="1">
      <c r="A33" s="85" t="s">
        <v>220</v>
      </c>
      <c r="B33" s="86"/>
      <c r="C33" s="86"/>
      <c r="D33" s="86"/>
      <c r="E33" s="87"/>
      <c r="F33" s="262">
        <f>+F30+Zaklad5</f>
        <v>0</v>
      </c>
      <c r="G33" s="263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</row>
    <row r="34" spans="1:57" s="88" customFormat="1" ht="19.5" customHeight="1">
      <c r="A34"/>
      <c r="B34"/>
      <c r="C34"/>
      <c r="D34"/>
      <c r="E34"/>
      <c r="F34"/>
      <c r="G34" s="132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8" ht="12.75">
      <c r="A35" s="89" t="s">
        <v>39</v>
      </c>
      <c r="B35" s="89"/>
      <c r="C35" s="89"/>
      <c r="D35" s="89"/>
      <c r="E35" s="89"/>
      <c r="F35" s="89"/>
      <c r="G35" s="246"/>
      <c r="H35" s="132"/>
    </row>
    <row r="36" spans="1:8" ht="12.75">
      <c r="A36" s="89"/>
      <c r="B36" s="264"/>
      <c r="C36" s="264"/>
      <c r="D36" s="264"/>
      <c r="E36" s="264"/>
      <c r="F36" s="264"/>
      <c r="G36" s="264"/>
      <c r="H36" t="s">
        <v>5</v>
      </c>
    </row>
    <row r="37" spans="1:8" ht="14.25" customHeight="1">
      <c r="A37" s="90"/>
      <c r="B37" s="264"/>
      <c r="C37" s="264"/>
      <c r="D37" s="264"/>
      <c r="E37" s="264"/>
      <c r="F37" s="264"/>
      <c r="G37" s="264"/>
      <c r="H37" t="s">
        <v>5</v>
      </c>
    </row>
    <row r="38" spans="1:8" ht="12.75" customHeight="1">
      <c r="A38" s="90"/>
      <c r="B38" s="264"/>
      <c r="C38" s="264"/>
      <c r="D38" s="264"/>
      <c r="E38" s="264"/>
      <c r="F38" s="264"/>
      <c r="G38" s="264"/>
      <c r="H38" t="s">
        <v>5</v>
      </c>
    </row>
    <row r="39" spans="1:8" ht="12.75">
      <c r="A39" s="90"/>
      <c r="B39" s="264"/>
      <c r="C39" s="264"/>
      <c r="D39" s="264"/>
      <c r="E39" s="264"/>
      <c r="F39" s="264"/>
      <c r="G39" s="264"/>
      <c r="H39" t="s">
        <v>5</v>
      </c>
    </row>
    <row r="40" spans="1:8" ht="12.75">
      <c r="A40" s="90"/>
      <c r="B40" s="264"/>
      <c r="C40" s="264"/>
      <c r="D40" s="264"/>
      <c r="E40" s="264"/>
      <c r="F40" s="264"/>
      <c r="G40" s="264"/>
      <c r="H40" t="s">
        <v>5</v>
      </c>
    </row>
    <row r="41" spans="1:8" ht="12.75">
      <c r="A41" s="90"/>
      <c r="B41" s="264"/>
      <c r="C41" s="264"/>
      <c r="D41" s="264"/>
      <c r="E41" s="264"/>
      <c r="F41" s="264"/>
      <c r="G41" s="264"/>
      <c r="H41" t="s">
        <v>5</v>
      </c>
    </row>
    <row r="42" spans="1:8" ht="12.75">
      <c r="A42" s="90"/>
      <c r="B42" s="264"/>
      <c r="C42" s="264"/>
      <c r="D42" s="264"/>
      <c r="E42" s="264"/>
      <c r="F42" s="264"/>
      <c r="G42" s="264"/>
      <c r="H42" t="s">
        <v>5</v>
      </c>
    </row>
    <row r="43" spans="1:8" ht="12.75">
      <c r="A43" s="90"/>
      <c r="B43" s="264"/>
      <c r="C43" s="264"/>
      <c r="D43" s="264"/>
      <c r="E43" s="264"/>
      <c r="F43" s="264"/>
      <c r="G43" s="264"/>
      <c r="H43" t="s">
        <v>5</v>
      </c>
    </row>
    <row r="44" spans="1:8" ht="12.75">
      <c r="A44" s="90"/>
      <c r="B44" s="264"/>
      <c r="C44" s="264"/>
      <c r="D44" s="264"/>
      <c r="E44" s="264"/>
      <c r="F44" s="264"/>
      <c r="G44" s="264"/>
      <c r="H44" t="s">
        <v>5</v>
      </c>
    </row>
    <row r="45" spans="2:7" ht="0.75" customHeight="1">
      <c r="B45" s="265"/>
      <c r="C45" s="265"/>
      <c r="D45" s="265"/>
      <c r="E45" s="265"/>
      <c r="F45" s="265"/>
      <c r="G45" s="265"/>
    </row>
    <row r="46" spans="2:7" ht="12.75">
      <c r="B46" s="265"/>
      <c r="C46" s="265"/>
      <c r="D46" s="265"/>
      <c r="E46" s="265"/>
      <c r="F46" s="265"/>
      <c r="G46" s="265"/>
    </row>
    <row r="47" spans="2:7" ht="12.75">
      <c r="B47" s="265"/>
      <c r="C47" s="265"/>
      <c r="D47" s="265"/>
      <c r="E47" s="265"/>
      <c r="F47" s="265"/>
      <c r="G47" s="265"/>
    </row>
    <row r="48" spans="2:7" ht="12.75">
      <c r="B48" s="265"/>
      <c r="C48" s="265"/>
      <c r="D48" s="265"/>
      <c r="E48" s="265"/>
      <c r="F48" s="265"/>
      <c r="G48" s="265"/>
    </row>
    <row r="49" spans="2:7" ht="12.75">
      <c r="B49" s="265"/>
      <c r="C49" s="265"/>
      <c r="D49" s="265"/>
      <c r="E49" s="265"/>
      <c r="F49" s="265"/>
      <c r="G49" s="265"/>
    </row>
    <row r="50" spans="2:7" ht="12.75">
      <c r="B50" s="265"/>
      <c r="C50" s="265"/>
      <c r="D50" s="265"/>
      <c r="E50" s="265"/>
      <c r="F50" s="265"/>
      <c r="G50" s="265"/>
    </row>
    <row r="51" spans="2:7" ht="12.75">
      <c r="B51" s="265"/>
      <c r="C51" s="265"/>
      <c r="D51" s="265"/>
      <c r="E51" s="265"/>
      <c r="F51" s="265"/>
      <c r="G51" s="265"/>
    </row>
    <row r="52" spans="2:7" ht="12.75">
      <c r="B52" s="265"/>
      <c r="C52" s="265"/>
      <c r="D52" s="265"/>
      <c r="E52" s="265"/>
      <c r="F52" s="265"/>
      <c r="G52" s="265"/>
    </row>
    <row r="53" spans="2:7" ht="12.75">
      <c r="B53" s="265"/>
      <c r="C53" s="265"/>
      <c r="D53" s="265"/>
      <c r="E53" s="265"/>
      <c r="F53" s="265"/>
      <c r="G53" s="265"/>
    </row>
    <row r="54" spans="2:7" ht="12.75">
      <c r="B54" s="265"/>
      <c r="C54" s="265"/>
      <c r="D54" s="265"/>
      <c r="E54" s="265"/>
      <c r="F54" s="265"/>
      <c r="G54" s="265"/>
    </row>
  </sheetData>
  <sheetProtection/>
  <mergeCells count="22">
    <mergeCell ref="B53:G53"/>
    <mergeCell ref="B54:G54"/>
    <mergeCell ref="B47:G47"/>
    <mergeCell ref="B48:G48"/>
    <mergeCell ref="B51:G51"/>
    <mergeCell ref="B52:G52"/>
    <mergeCell ref="B49:G49"/>
    <mergeCell ref="B50:G50"/>
    <mergeCell ref="F33:G33"/>
    <mergeCell ref="B36:G44"/>
    <mergeCell ref="B45:G45"/>
    <mergeCell ref="B46:G46"/>
    <mergeCell ref="F29:G29"/>
    <mergeCell ref="F30:G30"/>
    <mergeCell ref="F31:G31"/>
    <mergeCell ref="F32:G32"/>
    <mergeCell ref="C11:E11"/>
    <mergeCell ref="A22:B22"/>
    <mergeCell ref="C7:E7"/>
    <mergeCell ref="C8:E8"/>
    <mergeCell ref="C9:E9"/>
    <mergeCell ref="C10:E1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6"/>
  <sheetViews>
    <sheetView zoomScalePageLayoutView="0" workbookViewId="0" topLeftCell="A1">
      <selection activeCell="I34" sqref="I34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11.375" style="0" customWidth="1"/>
    <col min="4" max="4" width="15.875" style="0" customWidth="1"/>
    <col min="5" max="5" width="11.75390625" style="0" customWidth="1"/>
    <col min="6" max="7" width="11.625" style="0" customWidth="1"/>
    <col min="8" max="8" width="11.125" style="0" customWidth="1"/>
    <col min="9" max="9" width="10.75390625" style="0" customWidth="1"/>
  </cols>
  <sheetData>
    <row r="1" spans="1:9" ht="14.25" thickBot="1" thickTop="1">
      <c r="A1" s="270" t="s">
        <v>40</v>
      </c>
      <c r="B1" s="271"/>
      <c r="C1" s="96" t="str">
        <f>CONCATENATE(cisloobjektu," ",nazevobjektu)</f>
        <v> Zateplení obvodového pláště - budova č. 30</v>
      </c>
      <c r="D1" s="92"/>
      <c r="E1" s="93"/>
      <c r="F1" s="92"/>
      <c r="G1" s="94" t="s">
        <v>41</v>
      </c>
      <c r="H1" s="254" t="s">
        <v>398</v>
      </c>
      <c r="I1" s="95"/>
    </row>
    <row r="2" spans="1:9" ht="14.25" thickBot="1" thickTop="1">
      <c r="A2" s="272" t="s">
        <v>42</v>
      </c>
      <c r="B2" s="273"/>
      <c r="C2" s="96"/>
      <c r="D2" s="97"/>
      <c r="E2" s="98"/>
      <c r="F2" s="97"/>
      <c r="G2" s="274"/>
      <c r="H2" s="275"/>
      <c r="I2" s="276"/>
    </row>
    <row r="3" ht="13.5" thickTop="1">
      <c r="F3" s="33"/>
    </row>
    <row r="4" spans="1:9" ht="19.5" customHeight="1">
      <c r="A4" s="99" t="s">
        <v>43</v>
      </c>
      <c r="B4" s="100"/>
      <c r="C4" s="100"/>
      <c r="D4" s="100"/>
      <c r="E4" s="101"/>
      <c r="F4" s="100"/>
      <c r="G4" s="100"/>
      <c r="H4" s="100"/>
      <c r="I4" s="100"/>
    </row>
    <row r="5" ht="4.5" customHeight="1" thickBot="1"/>
    <row r="6" spans="1:9" s="33" customFormat="1" ht="13.5" thickBot="1">
      <c r="A6" s="102"/>
      <c r="B6" s="103" t="s">
        <v>44</v>
      </c>
      <c r="C6" s="103"/>
      <c r="D6" s="104"/>
      <c r="E6" s="105" t="s">
        <v>45</v>
      </c>
      <c r="F6" s="106" t="s">
        <v>46</v>
      </c>
      <c r="G6" s="106" t="s">
        <v>47</v>
      </c>
      <c r="H6" s="106" t="s">
        <v>48</v>
      </c>
      <c r="I6" s="107" t="s">
        <v>25</v>
      </c>
    </row>
    <row r="7" spans="1:9" s="33" customFormat="1" ht="12.75">
      <c r="A7" s="233" t="s">
        <v>290</v>
      </c>
      <c r="B7" s="239" t="s">
        <v>291</v>
      </c>
      <c r="D7" s="109"/>
      <c r="E7" s="166">
        <f>+Položky!G10</f>
        <v>0</v>
      </c>
      <c r="F7" s="167">
        <v>0</v>
      </c>
      <c r="G7" s="167">
        <v>0</v>
      </c>
      <c r="H7" s="167">
        <v>0</v>
      </c>
      <c r="I7" s="168">
        <v>0</v>
      </c>
    </row>
    <row r="8" spans="1:9" s="33" customFormat="1" ht="12.75">
      <c r="A8" s="233" t="str">
        <f>Položky!B11</f>
        <v>3</v>
      </c>
      <c r="B8" s="108" t="str">
        <f>Položky!C11</f>
        <v>Svislé a kompletní konstrukce</v>
      </c>
      <c r="D8" s="109"/>
      <c r="E8" s="166">
        <f>+Položky!G15</f>
        <v>0</v>
      </c>
      <c r="F8" s="167">
        <v>0</v>
      </c>
      <c r="G8" s="167">
        <v>0</v>
      </c>
      <c r="H8" s="167">
        <v>0</v>
      </c>
      <c r="I8" s="168">
        <v>0</v>
      </c>
    </row>
    <row r="9" spans="1:9" s="33" customFormat="1" ht="12.75">
      <c r="A9" s="233" t="str">
        <f>Položky!B16</f>
        <v>62</v>
      </c>
      <c r="B9" s="108" t="str">
        <f>Položky!C16</f>
        <v>Úpravy povrchů vnější</v>
      </c>
      <c r="D9" s="109"/>
      <c r="E9" s="166">
        <f>+Položky!G33</f>
        <v>0</v>
      </c>
      <c r="F9" s="167">
        <v>0</v>
      </c>
      <c r="G9" s="167">
        <v>0</v>
      </c>
      <c r="H9" s="167">
        <v>0</v>
      </c>
      <c r="I9" s="168">
        <v>0</v>
      </c>
    </row>
    <row r="10" spans="1:9" s="33" customFormat="1" ht="12.75">
      <c r="A10" s="233" t="str">
        <f>Položky!B34</f>
        <v>94</v>
      </c>
      <c r="B10" s="108" t="str">
        <f>Položky!C34</f>
        <v>Lešení a stavební výtahy</v>
      </c>
      <c r="D10" s="109"/>
      <c r="E10" s="166">
        <f>+Položky!G47</f>
        <v>0</v>
      </c>
      <c r="F10" s="167">
        <v>0</v>
      </c>
      <c r="G10" s="167">
        <v>0</v>
      </c>
      <c r="H10" s="167">
        <v>0</v>
      </c>
      <c r="I10" s="168">
        <v>0</v>
      </c>
    </row>
    <row r="11" spans="1:9" s="224" customFormat="1" ht="24" customHeight="1">
      <c r="A11" s="234" t="str">
        <f>Položky!B48</f>
        <v>95</v>
      </c>
      <c r="B11" s="279" t="str">
        <f>Položky!C48</f>
        <v>Dokončovací konstrukce na pozemních stavbách</v>
      </c>
      <c r="C11" s="279"/>
      <c r="D11" s="280"/>
      <c r="E11" s="225">
        <f>+Položky!G55</f>
        <v>0</v>
      </c>
      <c r="F11" s="226">
        <v>0</v>
      </c>
      <c r="G11" s="226">
        <v>0</v>
      </c>
      <c r="H11" s="226">
        <v>0</v>
      </c>
      <c r="I11" s="227">
        <v>0</v>
      </c>
    </row>
    <row r="12" spans="1:9" s="33" customFormat="1" ht="12.75">
      <c r="A12" s="233" t="str">
        <f>Položky!B56</f>
        <v>96</v>
      </c>
      <c r="B12" s="108" t="str">
        <f>Položky!C56</f>
        <v>Bourání konstrukcí</v>
      </c>
      <c r="D12" s="109"/>
      <c r="E12" s="166">
        <f>+Položky!G74</f>
        <v>0</v>
      </c>
      <c r="F12" s="167">
        <v>0</v>
      </c>
      <c r="G12" s="167">
        <v>0</v>
      </c>
      <c r="H12" s="167">
        <v>0</v>
      </c>
      <c r="I12" s="168">
        <v>0</v>
      </c>
    </row>
    <row r="13" spans="1:9" s="33" customFormat="1" ht="12.75">
      <c r="A13" s="233" t="str">
        <f>Položky!B75</f>
        <v>99</v>
      </c>
      <c r="B13" s="108" t="str">
        <f>Položky!C75</f>
        <v>Staveništní přesun hmot</v>
      </c>
      <c r="D13" s="109"/>
      <c r="E13" s="166">
        <f>+Položky!G77</f>
        <v>0</v>
      </c>
      <c r="F13" s="167">
        <v>0</v>
      </c>
      <c r="G13" s="167">
        <v>0</v>
      </c>
      <c r="H13" s="167">
        <v>0</v>
      </c>
      <c r="I13" s="168">
        <v>0</v>
      </c>
    </row>
    <row r="14" spans="1:9" s="33" customFormat="1" ht="12.75">
      <c r="A14" s="233" t="str">
        <f>Položky!B78</f>
        <v>712</v>
      </c>
      <c r="B14" s="108" t="str">
        <f>Položky!C78</f>
        <v>Živičné krytiny</v>
      </c>
      <c r="D14" s="109"/>
      <c r="E14" s="166">
        <v>0</v>
      </c>
      <c r="F14" s="167">
        <f>+Položky!G93</f>
        <v>0</v>
      </c>
      <c r="G14" s="167">
        <v>0</v>
      </c>
      <c r="H14" s="167">
        <v>0</v>
      </c>
      <c r="I14" s="168">
        <v>0</v>
      </c>
    </row>
    <row r="15" spans="1:9" s="33" customFormat="1" ht="12.75">
      <c r="A15" s="233" t="str">
        <f>Položky!B94</f>
        <v>713</v>
      </c>
      <c r="B15" s="108" t="str">
        <f>Položky!C94</f>
        <v>Izolace tepelné</v>
      </c>
      <c r="D15" s="109"/>
      <c r="E15" s="166">
        <v>0</v>
      </c>
      <c r="F15" s="167">
        <f>+Položky!G104</f>
        <v>0</v>
      </c>
      <c r="G15" s="167">
        <v>0</v>
      </c>
      <c r="H15" s="167">
        <v>0</v>
      </c>
      <c r="I15" s="168">
        <v>0</v>
      </c>
    </row>
    <row r="16" spans="1:9" s="33" customFormat="1" ht="12.75">
      <c r="A16" s="233" t="s">
        <v>284</v>
      </c>
      <c r="B16" s="239" t="s">
        <v>289</v>
      </c>
      <c r="D16" s="109"/>
      <c r="E16" s="166">
        <v>0</v>
      </c>
      <c r="F16" s="167">
        <f>+Položky!G108</f>
        <v>0</v>
      </c>
      <c r="G16" s="167">
        <v>0</v>
      </c>
      <c r="H16" s="167">
        <v>0</v>
      </c>
      <c r="I16" s="168">
        <v>0</v>
      </c>
    </row>
    <row r="17" spans="1:9" s="33" customFormat="1" ht="12.75">
      <c r="A17" s="233" t="str">
        <f>Položky!B109</f>
        <v>764</v>
      </c>
      <c r="B17" s="108" t="str">
        <f>Položky!C109</f>
        <v>Konstrukce klempířské</v>
      </c>
      <c r="D17" s="109"/>
      <c r="E17" s="166">
        <v>0</v>
      </c>
      <c r="F17" s="167">
        <f>+Položky!G129</f>
        <v>0</v>
      </c>
      <c r="G17" s="167">
        <v>0</v>
      </c>
      <c r="H17" s="167">
        <v>0</v>
      </c>
      <c r="I17" s="168">
        <v>0</v>
      </c>
    </row>
    <row r="18" spans="1:9" s="33" customFormat="1" ht="12.75">
      <c r="A18" s="233" t="str">
        <f>Položky!B130</f>
        <v>766</v>
      </c>
      <c r="B18" s="108" t="str">
        <f>Položky!C130</f>
        <v>Konstrukce truhlářské</v>
      </c>
      <c r="D18" s="109"/>
      <c r="E18" s="166">
        <v>0</v>
      </c>
      <c r="F18" s="167">
        <f>+Položky!G157</f>
        <v>0</v>
      </c>
      <c r="G18" s="167">
        <v>0</v>
      </c>
      <c r="H18" s="167">
        <v>0</v>
      </c>
      <c r="I18" s="168">
        <v>0</v>
      </c>
    </row>
    <row r="19" spans="1:9" s="33" customFormat="1" ht="12.75">
      <c r="A19" s="233" t="str">
        <f>Položky!B158</f>
        <v>767</v>
      </c>
      <c r="B19" s="108" t="str">
        <f>Položky!C158</f>
        <v>Konstrukce zámečnické</v>
      </c>
      <c r="D19" s="109"/>
      <c r="E19" s="166">
        <v>0</v>
      </c>
      <c r="F19" s="167">
        <f>+Položky!G171</f>
        <v>0</v>
      </c>
      <c r="G19" s="167">
        <v>0</v>
      </c>
      <c r="H19" s="167">
        <v>0</v>
      </c>
      <c r="I19" s="168">
        <v>0</v>
      </c>
    </row>
    <row r="20" spans="1:9" s="33" customFormat="1" ht="12.75">
      <c r="A20" s="233" t="s">
        <v>341</v>
      </c>
      <c r="B20" s="239" t="s">
        <v>342</v>
      </c>
      <c r="D20" s="109"/>
      <c r="E20" s="166">
        <v>0</v>
      </c>
      <c r="F20" s="167">
        <f>+Položky!G176</f>
        <v>0</v>
      </c>
      <c r="G20" s="167">
        <v>0</v>
      </c>
      <c r="H20" s="167">
        <v>0</v>
      </c>
      <c r="I20" s="168">
        <v>0</v>
      </c>
    </row>
    <row r="21" spans="1:9" s="33" customFormat="1" ht="12.75">
      <c r="A21" s="233" t="s">
        <v>337</v>
      </c>
      <c r="B21" s="239" t="s">
        <v>338</v>
      </c>
      <c r="D21" s="109"/>
      <c r="E21" s="166">
        <v>0</v>
      </c>
      <c r="F21" s="167">
        <f>+Položky!G179</f>
        <v>0</v>
      </c>
      <c r="G21" s="167">
        <v>0</v>
      </c>
      <c r="H21" s="167">
        <v>0</v>
      </c>
      <c r="I21" s="168">
        <v>0</v>
      </c>
    </row>
    <row r="22" spans="1:9" s="33" customFormat="1" ht="12.75">
      <c r="A22" s="233" t="str">
        <f>Položky!B180</f>
        <v>787</v>
      </c>
      <c r="B22" s="108" t="str">
        <f>Položky!C180</f>
        <v>Zasklívání</v>
      </c>
      <c r="D22" s="109"/>
      <c r="E22" s="166">
        <v>0</v>
      </c>
      <c r="F22" s="167">
        <f>+Položky!G184</f>
        <v>0</v>
      </c>
      <c r="G22" s="167">
        <v>0</v>
      </c>
      <c r="H22" s="167">
        <v>0</v>
      </c>
      <c r="I22" s="168">
        <v>0</v>
      </c>
    </row>
    <row r="23" spans="1:9" s="33" customFormat="1" ht="12.75">
      <c r="A23" s="233" t="str">
        <f>Položky!B185</f>
        <v>M21</v>
      </c>
      <c r="B23" s="108" t="str">
        <f>Položky!C185</f>
        <v>Elektromontáže</v>
      </c>
      <c r="D23" s="109"/>
      <c r="E23" s="166">
        <v>0</v>
      </c>
      <c r="F23" s="167">
        <v>0</v>
      </c>
      <c r="G23" s="167">
        <v>0</v>
      </c>
      <c r="H23" s="167">
        <f>+Položky!G190</f>
        <v>0</v>
      </c>
      <c r="I23" s="168">
        <v>0</v>
      </c>
    </row>
    <row r="24" spans="1:9" s="33" customFormat="1" ht="13.5" thickBot="1">
      <c r="A24" s="233" t="str">
        <f>Položky!B191</f>
        <v>D96</v>
      </c>
      <c r="B24" s="108" t="str">
        <f>Položky!C191</f>
        <v>Přesuny suti a vybouraných hmot</v>
      </c>
      <c r="D24" s="109"/>
      <c r="E24" s="166">
        <f>+Položky!G200</f>
        <v>0</v>
      </c>
      <c r="F24" s="167">
        <v>0</v>
      </c>
      <c r="G24" s="167">
        <v>0</v>
      </c>
      <c r="H24" s="167">
        <v>0</v>
      </c>
      <c r="I24" s="168">
        <v>0</v>
      </c>
    </row>
    <row r="25" spans="1:9" s="113" customFormat="1" ht="13.5" thickBot="1">
      <c r="A25" s="110"/>
      <c r="B25" s="111" t="s">
        <v>49</v>
      </c>
      <c r="C25" s="111"/>
      <c r="D25" s="112"/>
      <c r="E25" s="169">
        <f>SUM(E7:E24)</f>
        <v>0</v>
      </c>
      <c r="F25" s="170">
        <f>SUM(F7:F24)</f>
        <v>0</v>
      </c>
      <c r="G25" s="170">
        <f>SUM(G7:G24)</f>
        <v>0</v>
      </c>
      <c r="H25" s="170">
        <f>SUM(H7:H24)</f>
        <v>0</v>
      </c>
      <c r="I25" s="171">
        <f>SUM(I7:I24)</f>
        <v>0</v>
      </c>
    </row>
    <row r="26" spans="1:9" ht="12.75">
      <c r="A26" s="33"/>
      <c r="B26" s="33"/>
      <c r="C26" s="33"/>
      <c r="D26" s="33"/>
      <c r="E26" s="33"/>
      <c r="F26" s="33"/>
      <c r="G26" s="33"/>
      <c r="H26" s="33"/>
      <c r="I26" s="33"/>
    </row>
    <row r="27" spans="1:57" ht="19.5" customHeight="1">
      <c r="A27" s="100" t="s">
        <v>50</v>
      </c>
      <c r="B27" s="100"/>
      <c r="C27" s="100"/>
      <c r="D27" s="100"/>
      <c r="E27" s="100"/>
      <c r="F27" s="100"/>
      <c r="G27" s="114"/>
      <c r="H27" s="100"/>
      <c r="I27" s="100"/>
      <c r="BA27" s="39"/>
      <c r="BB27" s="39"/>
      <c r="BC27" s="39"/>
      <c r="BD27" s="39"/>
      <c r="BE27" s="39"/>
    </row>
    <row r="28" ht="3" customHeight="1" thickBot="1"/>
    <row r="29" spans="1:9" ht="12.75">
      <c r="A29" s="67" t="s">
        <v>51</v>
      </c>
      <c r="B29" s="68"/>
      <c r="C29" s="68"/>
      <c r="D29" s="115"/>
      <c r="E29" s="116" t="s">
        <v>52</v>
      </c>
      <c r="F29" s="218" t="s">
        <v>53</v>
      </c>
      <c r="G29" s="117" t="s">
        <v>54</v>
      </c>
      <c r="H29" s="118"/>
      <c r="I29" s="119" t="s">
        <v>52</v>
      </c>
    </row>
    <row r="30" spans="1:53" ht="12.75">
      <c r="A30" s="120" t="s">
        <v>208</v>
      </c>
      <c r="B30" s="121"/>
      <c r="C30" s="121"/>
      <c r="D30" s="122"/>
      <c r="E30" s="236"/>
      <c r="F30" s="256">
        <v>0</v>
      </c>
      <c r="G30" s="172">
        <f>+HSV+PSV+Mont</f>
        <v>0</v>
      </c>
      <c r="H30" s="123"/>
      <c r="I30" s="211">
        <f>ROUND((E30+F30*G30/100),1)</f>
        <v>0</v>
      </c>
      <c r="BA30">
        <v>2</v>
      </c>
    </row>
    <row r="31" spans="1:53" ht="12.75">
      <c r="A31" s="120" t="s">
        <v>209</v>
      </c>
      <c r="B31" s="121"/>
      <c r="C31" s="121"/>
      <c r="D31" s="122"/>
      <c r="E31" s="236"/>
      <c r="F31" s="173">
        <v>0</v>
      </c>
      <c r="G31" s="172">
        <f>+G30</f>
        <v>0</v>
      </c>
      <c r="H31" s="123"/>
      <c r="I31" s="211">
        <f>ROUND((E31+F31*G31/100),1)</f>
        <v>0</v>
      </c>
      <c r="BA31">
        <v>2</v>
      </c>
    </row>
    <row r="32" spans="1:9" ht="12.75">
      <c r="A32" s="120" t="s">
        <v>274</v>
      </c>
      <c r="B32" s="121"/>
      <c r="C32" s="121"/>
      <c r="D32" s="122"/>
      <c r="E32" s="236"/>
      <c r="F32" s="173">
        <v>0</v>
      </c>
      <c r="G32" s="172">
        <f>+G31</f>
        <v>0</v>
      </c>
      <c r="H32" s="123"/>
      <c r="I32" s="211">
        <f>ROUND((E32+F32*G32/100),1)</f>
        <v>0</v>
      </c>
    </row>
    <row r="33" spans="1:9" ht="12.75">
      <c r="A33" s="235" t="s">
        <v>278</v>
      </c>
      <c r="B33" s="121"/>
      <c r="C33" s="121"/>
      <c r="D33" s="122"/>
      <c r="E33" s="236">
        <v>0</v>
      </c>
      <c r="F33" s="173"/>
      <c r="G33" s="172"/>
      <c r="H33" s="123"/>
      <c r="I33" s="211">
        <f>ROUND((E33+F33*G33/100),1)</f>
        <v>0</v>
      </c>
    </row>
    <row r="34" spans="1:53" ht="12.75">
      <c r="A34" s="235" t="s">
        <v>210</v>
      </c>
      <c r="B34" s="121"/>
      <c r="C34" s="121"/>
      <c r="D34" s="122"/>
      <c r="E34" s="236"/>
      <c r="F34" s="173">
        <v>5</v>
      </c>
      <c r="G34" s="172">
        <f>+G32</f>
        <v>0</v>
      </c>
      <c r="H34" s="123"/>
      <c r="I34" s="211">
        <f>ROUND((E34+F34*G34/100),1)</f>
        <v>0</v>
      </c>
      <c r="BA34">
        <v>2</v>
      </c>
    </row>
    <row r="35" spans="1:9" ht="13.5" thickBot="1">
      <c r="A35" s="124"/>
      <c r="B35" s="125" t="s">
        <v>55</v>
      </c>
      <c r="C35" s="126"/>
      <c r="D35" s="127"/>
      <c r="E35" s="128"/>
      <c r="F35" s="129"/>
      <c r="G35" s="129"/>
      <c r="H35" s="277">
        <f>SUM(I30:I34)</f>
        <v>0</v>
      </c>
      <c r="I35" s="278"/>
    </row>
    <row r="37" spans="2:9" ht="12.75">
      <c r="B37" s="113"/>
      <c r="F37" s="130"/>
      <c r="G37" s="131"/>
      <c r="H37" s="131"/>
      <c r="I37" s="132"/>
    </row>
    <row r="38" spans="6:9" ht="12.75">
      <c r="F38" s="130"/>
      <c r="G38" s="131"/>
      <c r="H38" s="131"/>
      <c r="I38" s="132"/>
    </row>
    <row r="39" spans="6:9" ht="12.75">
      <c r="F39" s="130"/>
      <c r="G39" s="131"/>
      <c r="H39" s="131"/>
      <c r="I39" s="132"/>
    </row>
    <row r="40" spans="6:9" ht="12.75">
      <c r="F40" s="130"/>
      <c r="G40" s="131"/>
      <c r="H40" s="131"/>
      <c r="I40" s="132"/>
    </row>
    <row r="41" spans="6:9" ht="12.75">
      <c r="F41" s="130"/>
      <c r="G41" s="131"/>
      <c r="H41" s="131"/>
      <c r="I41" s="132"/>
    </row>
    <row r="42" spans="6:9" ht="12.75">
      <c r="F42" s="130"/>
      <c r="G42" s="131"/>
      <c r="H42" s="131"/>
      <c r="I42" s="132"/>
    </row>
    <row r="43" spans="6:9" ht="12.75">
      <c r="F43" s="130"/>
      <c r="G43" s="131"/>
      <c r="H43" s="131"/>
      <c r="I43" s="132"/>
    </row>
    <row r="44" spans="6:9" ht="12.75">
      <c r="F44" s="130"/>
      <c r="G44" s="131"/>
      <c r="H44" s="131"/>
      <c r="I44" s="132"/>
    </row>
    <row r="45" spans="6:9" ht="12.75">
      <c r="F45" s="130"/>
      <c r="G45" s="131"/>
      <c r="H45" s="131"/>
      <c r="I45" s="132"/>
    </row>
    <row r="46" spans="6:9" ht="12.75">
      <c r="F46" s="130"/>
      <c r="G46" s="131"/>
      <c r="H46" s="131"/>
      <c r="I46" s="132"/>
    </row>
    <row r="47" spans="6:9" ht="12.75">
      <c r="F47" s="130"/>
      <c r="G47" s="131"/>
      <c r="H47" s="131"/>
      <c r="I47" s="132"/>
    </row>
    <row r="48" spans="6:9" ht="12.75">
      <c r="F48" s="130"/>
      <c r="G48" s="131"/>
      <c r="H48" s="131"/>
      <c r="I48" s="132"/>
    </row>
    <row r="49" spans="6:9" ht="12.75">
      <c r="F49" s="130"/>
      <c r="G49" s="131"/>
      <c r="H49" s="131"/>
      <c r="I49" s="132"/>
    </row>
    <row r="50" spans="6:9" ht="12.75">
      <c r="F50" s="130"/>
      <c r="G50" s="131"/>
      <c r="H50" s="131"/>
      <c r="I50" s="132"/>
    </row>
    <row r="51" spans="6:9" ht="12.75">
      <c r="F51" s="130"/>
      <c r="G51" s="131"/>
      <c r="H51" s="131"/>
      <c r="I51" s="132"/>
    </row>
    <row r="52" spans="6:9" ht="12.75">
      <c r="F52" s="130"/>
      <c r="G52" s="131"/>
      <c r="H52" s="131"/>
      <c r="I52" s="132"/>
    </row>
    <row r="53" spans="6:9" ht="12.75">
      <c r="F53" s="130"/>
      <c r="G53" s="131"/>
      <c r="H53" s="131"/>
      <c r="I53" s="132"/>
    </row>
    <row r="54" spans="6:9" ht="12.75">
      <c r="F54" s="130"/>
      <c r="G54" s="131"/>
      <c r="H54" s="131"/>
      <c r="I54" s="132"/>
    </row>
    <row r="55" spans="6:9" ht="12.75">
      <c r="F55" s="130"/>
      <c r="G55" s="131"/>
      <c r="H55" s="131"/>
      <c r="I55" s="132"/>
    </row>
    <row r="56" spans="6:9" ht="12.75">
      <c r="F56" s="130"/>
      <c r="G56" s="131"/>
      <c r="H56" s="131"/>
      <c r="I56" s="132"/>
    </row>
    <row r="57" spans="6:9" ht="12.75">
      <c r="F57" s="130"/>
      <c r="G57" s="131"/>
      <c r="H57" s="131"/>
      <c r="I57" s="132"/>
    </row>
    <row r="58" spans="6:9" ht="12.75">
      <c r="F58" s="130"/>
      <c r="G58" s="131"/>
      <c r="H58" s="131"/>
      <c r="I58" s="132"/>
    </row>
    <row r="59" spans="6:9" ht="12.75">
      <c r="F59" s="130"/>
      <c r="G59" s="131"/>
      <c r="H59" s="131"/>
      <c r="I59" s="132"/>
    </row>
    <row r="60" spans="6:9" ht="12.75">
      <c r="F60" s="130"/>
      <c r="G60" s="131"/>
      <c r="H60" s="131"/>
      <c r="I60" s="132"/>
    </row>
    <row r="61" spans="6:9" ht="12.75">
      <c r="F61" s="130"/>
      <c r="G61" s="131"/>
      <c r="H61" s="131"/>
      <c r="I61" s="132"/>
    </row>
    <row r="62" spans="6:9" ht="12.75">
      <c r="F62" s="130"/>
      <c r="G62" s="131"/>
      <c r="H62" s="131"/>
      <c r="I62" s="132"/>
    </row>
    <row r="63" spans="6:9" ht="12.75">
      <c r="F63" s="130"/>
      <c r="G63" s="131"/>
      <c r="H63" s="131"/>
      <c r="I63" s="132"/>
    </row>
    <row r="64" spans="6:9" ht="12.75">
      <c r="F64" s="130"/>
      <c r="G64" s="131"/>
      <c r="H64" s="131"/>
      <c r="I64" s="132"/>
    </row>
    <row r="65" spans="6:9" ht="12.75">
      <c r="F65" s="130"/>
      <c r="G65" s="131"/>
      <c r="H65" s="131"/>
      <c r="I65" s="132"/>
    </row>
    <row r="66" spans="6:9" ht="12.75">
      <c r="F66" s="130"/>
      <c r="G66" s="131"/>
      <c r="H66" s="131"/>
      <c r="I66" s="132"/>
    </row>
    <row r="67" spans="6:9" ht="12.75">
      <c r="F67" s="130"/>
      <c r="G67" s="131"/>
      <c r="H67" s="131"/>
      <c r="I67" s="132"/>
    </row>
    <row r="68" spans="6:9" ht="12.75">
      <c r="F68" s="130"/>
      <c r="G68" s="131"/>
      <c r="H68" s="131"/>
      <c r="I68" s="132"/>
    </row>
    <row r="69" spans="6:9" ht="12.75">
      <c r="F69" s="130"/>
      <c r="G69" s="131"/>
      <c r="H69" s="131"/>
      <c r="I69" s="132"/>
    </row>
    <row r="70" spans="6:9" ht="12.75">
      <c r="F70" s="130"/>
      <c r="G70" s="131"/>
      <c r="H70" s="131"/>
      <c r="I70" s="132"/>
    </row>
    <row r="71" spans="6:9" ht="12.75">
      <c r="F71" s="130"/>
      <c r="G71" s="131"/>
      <c r="H71" s="131"/>
      <c r="I71" s="132"/>
    </row>
    <row r="72" spans="6:9" ht="12.75">
      <c r="F72" s="130"/>
      <c r="G72" s="131"/>
      <c r="H72" s="131"/>
      <c r="I72" s="132"/>
    </row>
    <row r="73" spans="6:9" ht="12.75">
      <c r="F73" s="130"/>
      <c r="G73" s="131"/>
      <c r="H73" s="131"/>
      <c r="I73" s="132"/>
    </row>
    <row r="74" spans="6:9" ht="12.75">
      <c r="F74" s="130"/>
      <c r="G74" s="131"/>
      <c r="H74" s="131"/>
      <c r="I74" s="132"/>
    </row>
    <row r="75" spans="6:9" ht="12.75">
      <c r="F75" s="130"/>
      <c r="G75" s="131"/>
      <c r="H75" s="131"/>
      <c r="I75" s="132"/>
    </row>
    <row r="76" spans="6:9" ht="12.75">
      <c r="F76" s="130"/>
      <c r="G76" s="131"/>
      <c r="H76" s="131"/>
      <c r="I76" s="132"/>
    </row>
    <row r="77" spans="6:9" ht="12.75">
      <c r="F77" s="130"/>
      <c r="G77" s="131"/>
      <c r="H77" s="131"/>
      <c r="I77" s="132"/>
    </row>
    <row r="78" spans="6:9" ht="12.75">
      <c r="F78" s="130"/>
      <c r="G78" s="131"/>
      <c r="H78" s="131"/>
      <c r="I78" s="132"/>
    </row>
    <row r="79" spans="6:9" ht="12.75">
      <c r="F79" s="130"/>
      <c r="G79" s="131"/>
      <c r="H79" s="131"/>
      <c r="I79" s="132"/>
    </row>
    <row r="80" spans="6:9" ht="12.75">
      <c r="F80" s="130"/>
      <c r="G80" s="131"/>
      <c r="H80" s="131"/>
      <c r="I80" s="132"/>
    </row>
    <row r="81" spans="6:9" ht="12.75">
      <c r="F81" s="130"/>
      <c r="G81" s="131"/>
      <c r="H81" s="131"/>
      <c r="I81" s="132"/>
    </row>
    <row r="82" spans="6:9" ht="12.75">
      <c r="F82" s="130"/>
      <c r="G82" s="131"/>
      <c r="H82" s="131"/>
      <c r="I82" s="132"/>
    </row>
    <row r="83" spans="6:9" ht="12.75">
      <c r="F83" s="130"/>
      <c r="G83" s="131"/>
      <c r="H83" s="131"/>
      <c r="I83" s="132"/>
    </row>
    <row r="84" spans="6:9" ht="12.75">
      <c r="F84" s="130"/>
      <c r="G84" s="131"/>
      <c r="H84" s="131"/>
      <c r="I84" s="132"/>
    </row>
    <row r="85" spans="6:9" ht="12.75">
      <c r="F85" s="130"/>
      <c r="G85" s="131"/>
      <c r="H85" s="131"/>
      <c r="I85" s="132"/>
    </row>
    <row r="86" spans="6:9" ht="12.75">
      <c r="F86" s="130"/>
      <c r="G86" s="131"/>
      <c r="H86" s="131"/>
      <c r="I86" s="132"/>
    </row>
  </sheetData>
  <sheetProtection/>
  <mergeCells count="5">
    <mergeCell ref="A1:B1"/>
    <mergeCell ref="A2:B2"/>
    <mergeCell ref="G2:I2"/>
    <mergeCell ref="H35:I35"/>
    <mergeCell ref="B11:D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V273"/>
  <sheetViews>
    <sheetView zoomScalePageLayoutView="0" workbookViewId="0" topLeftCell="A1">
      <pane ySplit="5" topLeftCell="A93" activePane="bottomLeft" state="frozen"/>
      <selection pane="topLeft" activeCell="A1" sqref="A1"/>
      <selection pane="bottomLeft" activeCell="C126" sqref="C126"/>
    </sheetView>
  </sheetViews>
  <sheetFormatPr defaultColWidth="9.00390625" defaultRowHeight="12.75"/>
  <cols>
    <col min="1" max="1" width="4.375" style="162" customWidth="1"/>
    <col min="2" max="2" width="10.25390625" style="133" customWidth="1"/>
    <col min="3" max="3" width="40.375" style="133" customWidth="1"/>
    <col min="4" max="4" width="5.625" style="133" customWidth="1"/>
    <col min="5" max="5" width="8.625" style="175" customWidth="1"/>
    <col min="6" max="6" width="9.875" style="133" customWidth="1"/>
    <col min="7" max="7" width="13.875" style="191" customWidth="1"/>
    <col min="8" max="8" width="11.875" style="133" customWidth="1"/>
    <col min="9" max="9" width="13.25390625" style="133" customWidth="1"/>
    <col min="10" max="16384" width="9.125" style="133" customWidth="1"/>
  </cols>
  <sheetData>
    <row r="1" spans="1:7" ht="15.75">
      <c r="A1" s="283" t="s">
        <v>56</v>
      </c>
      <c r="B1" s="283"/>
      <c r="C1" s="283"/>
      <c r="D1" s="283"/>
      <c r="E1" s="283"/>
      <c r="F1" s="283"/>
      <c r="G1" s="283"/>
    </row>
    <row r="2" spans="2:7" ht="14.25" customHeight="1" thickBot="1">
      <c r="B2" s="134"/>
      <c r="C2" s="134"/>
      <c r="D2" s="134"/>
      <c r="E2" s="174"/>
      <c r="F2" s="135"/>
      <c r="G2" s="185"/>
    </row>
    <row r="3" spans="1:7" ht="13.5" thickTop="1">
      <c r="A3" s="270" t="s">
        <v>40</v>
      </c>
      <c r="B3" s="271"/>
      <c r="C3" s="91" t="str">
        <f>CONCATENATE(cislostavby," ",nazevstavby)</f>
        <v> Zateplení obvodového pláště - budova č. 30</v>
      </c>
      <c r="D3" s="92"/>
      <c r="E3" s="255" t="s">
        <v>41</v>
      </c>
      <c r="F3" s="253" t="s">
        <v>398</v>
      </c>
      <c r="G3" s="186"/>
    </row>
    <row r="4" spans="1:7" ht="13.5" thickBot="1">
      <c r="A4" s="284" t="s">
        <v>42</v>
      </c>
      <c r="B4" s="273"/>
      <c r="C4" s="96" t="s">
        <v>399</v>
      </c>
      <c r="D4" s="97"/>
      <c r="E4" s="285"/>
      <c r="F4" s="286"/>
      <c r="G4" s="287"/>
    </row>
    <row r="5" spans="1:7" ht="3.75" customHeight="1" thickTop="1">
      <c r="A5" s="201"/>
      <c r="B5" s="136"/>
      <c r="C5" s="136"/>
      <c r="G5" s="187"/>
    </row>
    <row r="6" spans="1:7" ht="12.75">
      <c r="A6" s="202" t="s">
        <v>57</v>
      </c>
      <c r="B6" s="137" t="s">
        <v>58</v>
      </c>
      <c r="C6" s="137" t="s">
        <v>59</v>
      </c>
      <c r="D6" s="137" t="s">
        <v>60</v>
      </c>
      <c r="E6" s="176" t="s">
        <v>61</v>
      </c>
      <c r="F6" s="137" t="s">
        <v>62</v>
      </c>
      <c r="G6" s="188" t="s">
        <v>63</v>
      </c>
    </row>
    <row r="7" spans="1:11" ht="12.75">
      <c r="A7" s="203" t="s">
        <v>64</v>
      </c>
      <c r="B7" s="237" t="s">
        <v>290</v>
      </c>
      <c r="C7" s="238" t="s">
        <v>291</v>
      </c>
      <c r="D7" s="140"/>
      <c r="E7" s="177"/>
      <c r="F7" s="141"/>
      <c r="G7" s="189"/>
      <c r="K7" s="142">
        <v>1</v>
      </c>
    </row>
    <row r="8" spans="1:76" s="198" customFormat="1" ht="22.5">
      <c r="A8" s="206">
        <v>1</v>
      </c>
      <c r="B8" s="193" t="s">
        <v>292</v>
      </c>
      <c r="C8" s="194" t="s">
        <v>295</v>
      </c>
      <c r="D8" s="229" t="s">
        <v>70</v>
      </c>
      <c r="E8" s="196">
        <v>48.5</v>
      </c>
      <c r="F8" s="228">
        <v>0</v>
      </c>
      <c r="G8" s="197">
        <f>ROUND((E8*F8),1)</f>
        <v>0</v>
      </c>
      <c r="K8" s="199"/>
      <c r="BW8" s="200"/>
      <c r="BX8" s="200"/>
    </row>
    <row r="9" spans="1:76" s="198" customFormat="1" ht="22.5">
      <c r="A9" s="206">
        <f>1+A8</f>
        <v>2</v>
      </c>
      <c r="B9" s="193" t="s">
        <v>293</v>
      </c>
      <c r="C9" s="194" t="s">
        <v>364</v>
      </c>
      <c r="D9" s="229" t="s">
        <v>294</v>
      </c>
      <c r="E9" s="196">
        <v>4</v>
      </c>
      <c r="F9" s="228">
        <v>0</v>
      </c>
      <c r="G9" s="197">
        <f>ROUND((E9*F9),1)</f>
        <v>0</v>
      </c>
      <c r="K9" s="199"/>
      <c r="BW9" s="200"/>
      <c r="BX9" s="200"/>
    </row>
    <row r="10" spans="1:53" ht="12.75">
      <c r="A10" s="207"/>
      <c r="B10" s="149" t="s">
        <v>65</v>
      </c>
      <c r="C10" s="150" t="str">
        <f>+C7</f>
        <v>Zemní práce</v>
      </c>
      <c r="D10" s="151"/>
      <c r="E10" s="180"/>
      <c r="F10" s="152"/>
      <c r="G10" s="161">
        <f>SUM(G8:G9)</f>
        <v>0</v>
      </c>
      <c r="K10" s="142"/>
      <c r="AW10" s="153"/>
      <c r="AX10" s="153"/>
      <c r="AY10" s="153"/>
      <c r="AZ10" s="153"/>
      <c r="BA10" s="153"/>
    </row>
    <row r="11" spans="1:11" ht="12.75">
      <c r="A11" s="203" t="s">
        <v>64</v>
      </c>
      <c r="B11" s="138" t="s">
        <v>67</v>
      </c>
      <c r="C11" s="139" t="s">
        <v>68</v>
      </c>
      <c r="D11" s="140"/>
      <c r="E11" s="177"/>
      <c r="F11" s="141"/>
      <c r="G11" s="189"/>
      <c r="K11" s="142">
        <v>1</v>
      </c>
    </row>
    <row r="12" spans="1:100" ht="12.75">
      <c r="A12" s="244">
        <f>1+A9</f>
        <v>3</v>
      </c>
      <c r="B12" s="143" t="s">
        <v>334</v>
      </c>
      <c r="C12" s="144" t="s">
        <v>69</v>
      </c>
      <c r="D12" s="145" t="s">
        <v>70</v>
      </c>
      <c r="E12" s="178">
        <v>261</v>
      </c>
      <c r="F12" s="219">
        <v>0</v>
      </c>
      <c r="G12" s="160">
        <f>ROUND((E12*F12),1)</f>
        <v>0</v>
      </c>
      <c r="K12" s="142">
        <v>2</v>
      </c>
      <c r="W12" s="133">
        <v>1</v>
      </c>
      <c r="X12" s="133">
        <v>1</v>
      </c>
      <c r="Y12" s="133">
        <v>1</v>
      </c>
      <c r="AV12" s="133">
        <v>1</v>
      </c>
      <c r="AW12" s="133">
        <f>IF(AV12=1,G12,0)</f>
        <v>0</v>
      </c>
      <c r="AX12" s="133">
        <f>IF(AV12=2,G12,0)</f>
        <v>0</v>
      </c>
      <c r="AY12" s="133">
        <f>IF(AV12=3,G12,0)</f>
        <v>0</v>
      </c>
      <c r="AZ12" s="133">
        <f>IF(AV12=4,G12,0)</f>
        <v>0</v>
      </c>
      <c r="BA12" s="133">
        <f>IF(AV12=5,G12,0)</f>
        <v>0</v>
      </c>
      <c r="BW12" s="146">
        <v>1</v>
      </c>
      <c r="BX12" s="146">
        <v>1</v>
      </c>
      <c r="CV12" s="133">
        <v>0</v>
      </c>
    </row>
    <row r="13" spans="1:100" s="198" customFormat="1" ht="22.5">
      <c r="A13" s="206">
        <f>1+A12</f>
        <v>4</v>
      </c>
      <c r="B13" s="193" t="s">
        <v>333</v>
      </c>
      <c r="C13" s="194" t="s">
        <v>365</v>
      </c>
      <c r="D13" s="195" t="s">
        <v>71</v>
      </c>
      <c r="E13" s="196">
        <v>405</v>
      </c>
      <c r="F13" s="228">
        <v>0</v>
      </c>
      <c r="G13" s="197">
        <f>ROUND((E13*F13),1)</f>
        <v>0</v>
      </c>
      <c r="K13" s="199">
        <v>2</v>
      </c>
      <c r="W13" s="198">
        <v>1</v>
      </c>
      <c r="X13" s="198">
        <v>1</v>
      </c>
      <c r="Y13" s="198">
        <v>1</v>
      </c>
      <c r="AV13" s="198">
        <v>1</v>
      </c>
      <c r="AW13" s="198">
        <f>IF(AV13=1,G13,0)</f>
        <v>0</v>
      </c>
      <c r="AX13" s="198">
        <f>IF(AV13=2,G13,0)</f>
        <v>0</v>
      </c>
      <c r="AY13" s="198">
        <f>IF(AV13=3,G13,0)</f>
        <v>0</v>
      </c>
      <c r="AZ13" s="198">
        <f>IF(AV13=4,G13,0)</f>
        <v>0</v>
      </c>
      <c r="BA13" s="198">
        <f>IF(AV13=5,G13,0)</f>
        <v>0</v>
      </c>
      <c r="BW13" s="200">
        <v>1</v>
      </c>
      <c r="BX13" s="200">
        <v>1</v>
      </c>
      <c r="CV13" s="198">
        <v>0</v>
      </c>
    </row>
    <row r="14" spans="1:100" s="198" customFormat="1" ht="24" customHeight="1">
      <c r="A14" s="206">
        <f>1+A13</f>
        <v>5</v>
      </c>
      <c r="B14" s="193" t="s">
        <v>72</v>
      </c>
      <c r="C14" s="194" t="s">
        <v>366</v>
      </c>
      <c r="D14" s="195" t="s">
        <v>70</v>
      </c>
      <c r="E14" s="196">
        <v>287.1</v>
      </c>
      <c r="F14" s="228">
        <v>0</v>
      </c>
      <c r="G14" s="210">
        <f>ROUND((E14*F14),1)</f>
        <v>0</v>
      </c>
      <c r="K14" s="199">
        <v>2</v>
      </c>
      <c r="W14" s="198">
        <v>3</v>
      </c>
      <c r="X14" s="198">
        <v>1</v>
      </c>
      <c r="Y14" s="198" t="s">
        <v>72</v>
      </c>
      <c r="AV14" s="198">
        <v>1</v>
      </c>
      <c r="AW14" s="198">
        <f>IF(AV14=1,G14,0)</f>
        <v>0</v>
      </c>
      <c r="AX14" s="198">
        <f>IF(AV14=2,G14,0)</f>
        <v>0</v>
      </c>
      <c r="AY14" s="198">
        <f>IF(AV14=3,G14,0)</f>
        <v>0</v>
      </c>
      <c r="AZ14" s="198">
        <f>IF(AV14=4,G14,0)</f>
        <v>0</v>
      </c>
      <c r="BA14" s="198">
        <f>IF(AV14=5,G14,0)</f>
        <v>0</v>
      </c>
      <c r="BW14" s="200">
        <v>3</v>
      </c>
      <c r="BX14" s="200">
        <v>1</v>
      </c>
      <c r="CV14" s="198">
        <v>0.0112299999999976</v>
      </c>
    </row>
    <row r="15" spans="1:53" ht="12.75">
      <c r="A15" s="207"/>
      <c r="B15" s="149" t="s">
        <v>65</v>
      </c>
      <c r="C15" s="150" t="str">
        <f>CONCATENATE(B11," ",C11)</f>
        <v>3 Svislé a kompletní konstrukce</v>
      </c>
      <c r="D15" s="151"/>
      <c r="E15" s="180"/>
      <c r="F15" s="152"/>
      <c r="G15" s="161">
        <f>SUM(G12:G14)</f>
        <v>0</v>
      </c>
      <c r="K15" s="142">
        <v>4</v>
      </c>
      <c r="AW15" s="153">
        <f>SUM(AW11:AW14)</f>
        <v>0</v>
      </c>
      <c r="AX15" s="153">
        <f>SUM(AX11:AX14)</f>
        <v>0</v>
      </c>
      <c r="AY15" s="153">
        <f>SUM(AY11:AY14)</f>
        <v>0</v>
      </c>
      <c r="AZ15" s="153">
        <f>SUM(AZ11:AZ14)</f>
        <v>0</v>
      </c>
      <c r="BA15" s="153">
        <f>SUM(BA11:BA14)</f>
        <v>0</v>
      </c>
    </row>
    <row r="16" spans="1:11" ht="12.75">
      <c r="A16" s="203" t="s">
        <v>64</v>
      </c>
      <c r="B16" s="138" t="s">
        <v>73</v>
      </c>
      <c r="C16" s="139" t="s">
        <v>74</v>
      </c>
      <c r="D16" s="140"/>
      <c r="E16" s="177"/>
      <c r="F16" s="245"/>
      <c r="G16" s="189"/>
      <c r="K16" s="142">
        <v>1</v>
      </c>
    </row>
    <row r="17" spans="1:76" s="198" customFormat="1" ht="12.75">
      <c r="A17" s="206">
        <f>1+A14</f>
        <v>6</v>
      </c>
      <c r="B17" s="193" t="s">
        <v>324</v>
      </c>
      <c r="C17" s="194" t="s">
        <v>325</v>
      </c>
      <c r="D17" s="229" t="s">
        <v>70</v>
      </c>
      <c r="E17" s="196">
        <v>200</v>
      </c>
      <c r="F17" s="228">
        <v>0</v>
      </c>
      <c r="G17" s="197">
        <f>ROUND((E17*F17),1)</f>
        <v>0</v>
      </c>
      <c r="K17" s="199"/>
      <c r="BW17" s="200"/>
      <c r="BX17" s="200"/>
    </row>
    <row r="18" spans="1:76" s="198" customFormat="1" ht="12.75">
      <c r="A18" s="206">
        <f>1+A17</f>
        <v>7</v>
      </c>
      <c r="B18" s="193" t="s">
        <v>326</v>
      </c>
      <c r="C18" s="194" t="s">
        <v>327</v>
      </c>
      <c r="D18" s="229" t="s">
        <v>70</v>
      </c>
      <c r="E18" s="196">
        <v>100</v>
      </c>
      <c r="F18" s="228">
        <v>0</v>
      </c>
      <c r="G18" s="197">
        <f>ROUND((E18*F18),1)</f>
        <v>0</v>
      </c>
      <c r="K18" s="199"/>
      <c r="BW18" s="200"/>
      <c r="BX18" s="200"/>
    </row>
    <row r="19" spans="1:76" s="198" customFormat="1" ht="22.5">
      <c r="A19" s="206">
        <f>1+A18</f>
        <v>8</v>
      </c>
      <c r="B19" s="193" t="s">
        <v>323</v>
      </c>
      <c r="C19" s="194" t="s">
        <v>367</v>
      </c>
      <c r="D19" s="229" t="s">
        <v>261</v>
      </c>
      <c r="E19" s="196">
        <v>391.7</v>
      </c>
      <c r="F19" s="228">
        <v>0</v>
      </c>
      <c r="G19" s="197">
        <f>ROUND((E19*F19),1)</f>
        <v>0</v>
      </c>
      <c r="K19" s="199"/>
      <c r="BW19" s="200"/>
      <c r="BX19" s="200"/>
    </row>
    <row r="20" spans="1:76" s="198" customFormat="1" ht="45">
      <c r="A20" s="240">
        <f>1+A19</f>
        <v>9</v>
      </c>
      <c r="B20" s="193" t="s">
        <v>328</v>
      </c>
      <c r="C20" s="194" t="s">
        <v>368</v>
      </c>
      <c r="D20" s="229" t="s">
        <v>70</v>
      </c>
      <c r="E20" s="196">
        <v>396</v>
      </c>
      <c r="F20" s="228">
        <v>0</v>
      </c>
      <c r="G20" s="197">
        <f>ROUND((E20*F20),1)</f>
        <v>0</v>
      </c>
      <c r="K20" s="199"/>
      <c r="BW20" s="200"/>
      <c r="BX20" s="200"/>
    </row>
    <row r="21" spans="1:76" s="198" customFormat="1" ht="22.5">
      <c r="A21" s="206">
        <f>1+A20</f>
        <v>10</v>
      </c>
      <c r="B21" s="193" t="s">
        <v>299</v>
      </c>
      <c r="C21" s="194" t="s">
        <v>300</v>
      </c>
      <c r="D21" s="229" t="s">
        <v>70</v>
      </c>
      <c r="E21" s="196">
        <v>160</v>
      </c>
      <c r="F21" s="228">
        <v>0</v>
      </c>
      <c r="G21" s="197">
        <f aca="true" t="shared" si="0" ref="G21:G32">ROUND((E21*F21),1)</f>
        <v>0</v>
      </c>
      <c r="K21" s="199"/>
      <c r="BW21" s="200"/>
      <c r="BX21" s="200"/>
    </row>
    <row r="22" spans="1:76" s="198" customFormat="1" ht="22.5">
      <c r="A22" s="240">
        <f>1+A21</f>
        <v>11</v>
      </c>
      <c r="B22" s="193" t="s">
        <v>301</v>
      </c>
      <c r="C22" s="194" t="s">
        <v>302</v>
      </c>
      <c r="D22" s="229" t="s">
        <v>70</v>
      </c>
      <c r="E22" s="196">
        <v>368</v>
      </c>
      <c r="F22" s="228">
        <v>0</v>
      </c>
      <c r="G22" s="197">
        <f t="shared" si="0"/>
        <v>0</v>
      </c>
      <c r="K22" s="199"/>
      <c r="BW22" s="200"/>
      <c r="BX22" s="200"/>
    </row>
    <row r="23" spans="1:76" s="198" customFormat="1" ht="22.5">
      <c r="A23" s="240">
        <f aca="true" t="shared" si="1" ref="A23:A32">1+A22</f>
        <v>12</v>
      </c>
      <c r="B23" s="193" t="s">
        <v>303</v>
      </c>
      <c r="C23" s="194" t="s">
        <v>304</v>
      </c>
      <c r="D23" s="229" t="s">
        <v>261</v>
      </c>
      <c r="E23" s="196">
        <v>325.9</v>
      </c>
      <c r="F23" s="228">
        <v>0</v>
      </c>
      <c r="G23" s="197">
        <f t="shared" si="0"/>
        <v>0</v>
      </c>
      <c r="K23" s="199"/>
      <c r="BW23" s="200"/>
      <c r="BX23" s="200"/>
    </row>
    <row r="24" spans="1:76" s="198" customFormat="1" ht="22.5">
      <c r="A24" s="240">
        <f t="shared" si="1"/>
        <v>13</v>
      </c>
      <c r="B24" s="193" t="s">
        <v>262</v>
      </c>
      <c r="C24" s="194" t="s">
        <v>369</v>
      </c>
      <c r="D24" s="195" t="s">
        <v>70</v>
      </c>
      <c r="E24" s="196">
        <v>160</v>
      </c>
      <c r="F24" s="228">
        <v>0</v>
      </c>
      <c r="G24" s="197">
        <f t="shared" si="0"/>
        <v>0</v>
      </c>
      <c r="K24" s="199"/>
      <c r="BW24" s="200"/>
      <c r="BX24" s="200"/>
    </row>
    <row r="25" spans="1:76" s="198" customFormat="1" ht="22.5">
      <c r="A25" s="240">
        <f t="shared" si="1"/>
        <v>14</v>
      </c>
      <c r="B25" s="193" t="s">
        <v>263</v>
      </c>
      <c r="C25" s="194" t="s">
        <v>370</v>
      </c>
      <c r="D25" s="195" t="s">
        <v>70</v>
      </c>
      <c r="E25" s="196">
        <v>368</v>
      </c>
      <c r="F25" s="228">
        <v>0</v>
      </c>
      <c r="G25" s="197">
        <f t="shared" si="0"/>
        <v>0</v>
      </c>
      <c r="K25" s="199"/>
      <c r="BW25" s="200"/>
      <c r="BX25" s="200"/>
    </row>
    <row r="26" spans="1:76" s="198" customFormat="1" ht="12.75">
      <c r="A26" s="240">
        <f t="shared" si="1"/>
        <v>15</v>
      </c>
      <c r="B26" s="193">
        <v>622751320</v>
      </c>
      <c r="C26" s="194" t="s">
        <v>298</v>
      </c>
      <c r="D26" s="195" t="s">
        <v>261</v>
      </c>
      <c r="E26" s="196">
        <v>148.2</v>
      </c>
      <c r="F26" s="228">
        <v>0</v>
      </c>
      <c r="G26" s="197">
        <f t="shared" si="0"/>
        <v>0</v>
      </c>
      <c r="K26" s="199"/>
      <c r="BW26" s="200"/>
      <c r="BX26" s="200"/>
    </row>
    <row r="27" spans="1:76" s="198" customFormat="1" ht="22.5">
      <c r="A27" s="240">
        <f t="shared" si="1"/>
        <v>16</v>
      </c>
      <c r="B27" s="193">
        <v>622752221</v>
      </c>
      <c r="C27" s="194" t="s">
        <v>297</v>
      </c>
      <c r="D27" s="195" t="s">
        <v>261</v>
      </c>
      <c r="E27" s="196">
        <v>40.5</v>
      </c>
      <c r="F27" s="228">
        <v>0</v>
      </c>
      <c r="G27" s="197">
        <f t="shared" si="0"/>
        <v>0</v>
      </c>
      <c r="K27" s="199"/>
      <c r="BW27" s="200"/>
      <c r="BX27" s="200"/>
    </row>
    <row r="28" spans="1:76" s="198" customFormat="1" ht="22.5">
      <c r="A28" s="240">
        <f t="shared" si="1"/>
        <v>17</v>
      </c>
      <c r="B28" s="193">
        <v>622754111</v>
      </c>
      <c r="C28" s="194" t="s">
        <v>371</v>
      </c>
      <c r="D28" s="195" t="s">
        <v>261</v>
      </c>
      <c r="E28" s="196">
        <v>391.7</v>
      </c>
      <c r="F28" s="228">
        <v>0</v>
      </c>
      <c r="G28" s="197">
        <f t="shared" si="0"/>
        <v>0</v>
      </c>
      <c r="K28" s="199"/>
      <c r="BW28" s="200"/>
      <c r="BX28" s="200"/>
    </row>
    <row r="29" spans="1:76" s="198" customFormat="1" ht="22.5">
      <c r="A29" s="240">
        <f t="shared" si="1"/>
        <v>18</v>
      </c>
      <c r="B29" s="193">
        <v>622755111</v>
      </c>
      <c r="C29" s="194" t="s">
        <v>372</v>
      </c>
      <c r="D29" s="195" t="s">
        <v>261</v>
      </c>
      <c r="E29" s="196">
        <v>391.7</v>
      </c>
      <c r="F29" s="228">
        <v>0</v>
      </c>
      <c r="G29" s="197">
        <f t="shared" si="0"/>
        <v>0</v>
      </c>
      <c r="K29" s="199"/>
      <c r="BW29" s="200"/>
      <c r="BX29" s="200"/>
    </row>
    <row r="30" spans="1:76" s="198" customFormat="1" ht="12.75">
      <c r="A30" s="240">
        <f t="shared" si="1"/>
        <v>19</v>
      </c>
      <c r="B30" s="193">
        <v>622756111</v>
      </c>
      <c r="C30" s="194" t="s">
        <v>296</v>
      </c>
      <c r="D30" s="195" t="s">
        <v>261</v>
      </c>
      <c r="E30" s="196">
        <v>116</v>
      </c>
      <c r="F30" s="228">
        <v>0</v>
      </c>
      <c r="G30" s="197">
        <f t="shared" si="0"/>
        <v>0</v>
      </c>
      <c r="K30" s="199"/>
      <c r="BW30" s="200"/>
      <c r="BX30" s="200"/>
    </row>
    <row r="31" spans="1:76" s="198" customFormat="1" ht="12.75">
      <c r="A31" s="240">
        <f t="shared" si="1"/>
        <v>20</v>
      </c>
      <c r="B31" s="193" t="s">
        <v>352</v>
      </c>
      <c r="C31" s="194" t="s">
        <v>353</v>
      </c>
      <c r="D31" s="229" t="s">
        <v>70</v>
      </c>
      <c r="E31" s="196">
        <v>528</v>
      </c>
      <c r="F31" s="228">
        <v>0</v>
      </c>
      <c r="G31" s="197">
        <f t="shared" si="0"/>
        <v>0</v>
      </c>
      <c r="K31" s="199"/>
      <c r="BW31" s="200"/>
      <c r="BX31" s="200"/>
    </row>
    <row r="32" spans="1:100" s="198" customFormat="1" ht="22.5">
      <c r="A32" s="240">
        <f t="shared" si="1"/>
        <v>21</v>
      </c>
      <c r="B32" s="193" t="s">
        <v>281</v>
      </c>
      <c r="C32" s="194" t="s">
        <v>282</v>
      </c>
      <c r="D32" s="229" t="s">
        <v>70</v>
      </c>
      <c r="E32" s="196">
        <v>198.66</v>
      </c>
      <c r="F32" s="228">
        <v>0</v>
      </c>
      <c r="G32" s="197">
        <f t="shared" si="0"/>
        <v>0</v>
      </c>
      <c r="K32" s="199">
        <v>2</v>
      </c>
      <c r="W32" s="198">
        <v>1</v>
      </c>
      <c r="X32" s="198">
        <v>1</v>
      </c>
      <c r="Y32" s="198">
        <v>1</v>
      </c>
      <c r="AV32" s="198">
        <v>1</v>
      </c>
      <c r="AW32" s="198">
        <f>IF(AV32=1,G32,0)</f>
        <v>0</v>
      </c>
      <c r="AX32" s="198">
        <f>IF(AV32=2,G32,0)</f>
        <v>0</v>
      </c>
      <c r="AY32" s="198">
        <f>IF(AV32=3,G32,0)</f>
        <v>0</v>
      </c>
      <c r="AZ32" s="198">
        <f>IF(AV32=4,G32,0)</f>
        <v>0</v>
      </c>
      <c r="BA32" s="198">
        <f>IF(AV32=5,G32,0)</f>
        <v>0</v>
      </c>
      <c r="BW32" s="200">
        <v>1</v>
      </c>
      <c r="BX32" s="200">
        <v>1</v>
      </c>
      <c r="CV32" s="198">
        <v>0.0348000000000184</v>
      </c>
    </row>
    <row r="33" spans="1:53" ht="12.75">
      <c r="A33" s="207"/>
      <c r="B33" s="149" t="s">
        <v>65</v>
      </c>
      <c r="C33" s="150" t="str">
        <f>CONCATENATE(B16," ",C16)</f>
        <v>62 Úpravy povrchů vnější</v>
      </c>
      <c r="D33" s="151"/>
      <c r="E33" s="180"/>
      <c r="F33" s="152"/>
      <c r="G33" s="161">
        <f>SUM(G17:G32)</f>
        <v>0</v>
      </c>
      <c r="K33" s="142">
        <v>4</v>
      </c>
      <c r="AW33" s="153">
        <f>SUM(AW16:AW32)</f>
        <v>0</v>
      </c>
      <c r="AX33" s="153">
        <f>SUM(AX16:AX32)</f>
        <v>0</v>
      </c>
      <c r="AY33" s="153">
        <f>SUM(AY16:AY32)</f>
        <v>0</v>
      </c>
      <c r="AZ33" s="153">
        <f>SUM(AZ16:AZ32)</f>
        <v>0</v>
      </c>
      <c r="BA33" s="153">
        <f>SUM(BA16:BA32)</f>
        <v>0</v>
      </c>
    </row>
    <row r="34" spans="1:11" ht="12.75">
      <c r="A34" s="203" t="s">
        <v>64</v>
      </c>
      <c r="B34" s="138" t="s">
        <v>75</v>
      </c>
      <c r="C34" s="139" t="s">
        <v>76</v>
      </c>
      <c r="D34" s="140"/>
      <c r="E34" s="177"/>
      <c r="F34" s="141"/>
      <c r="G34" s="189"/>
      <c r="K34" s="142">
        <v>1</v>
      </c>
    </row>
    <row r="35" spans="1:100" ht="12.75">
      <c r="A35" s="244">
        <f>1+A32</f>
        <v>22</v>
      </c>
      <c r="B35" s="143" t="s">
        <v>239</v>
      </c>
      <c r="C35" s="144" t="s">
        <v>77</v>
      </c>
      <c r="D35" s="145" t="s">
        <v>70</v>
      </c>
      <c r="E35" s="178">
        <v>997.563</v>
      </c>
      <c r="F35" s="219">
        <v>0</v>
      </c>
      <c r="G35" s="210">
        <f>ROUND((E35*F35),1)</f>
        <v>0</v>
      </c>
      <c r="K35" s="142">
        <v>2</v>
      </c>
      <c r="W35" s="133">
        <v>1</v>
      </c>
      <c r="X35" s="133">
        <v>1</v>
      </c>
      <c r="Y35" s="133">
        <v>1</v>
      </c>
      <c r="AV35" s="133">
        <v>1</v>
      </c>
      <c r="AW35" s="133">
        <f>IF(AV35=1,G35,0)</f>
        <v>0</v>
      </c>
      <c r="AX35" s="133">
        <f>IF(AV35=2,G35,0)</f>
        <v>0</v>
      </c>
      <c r="AY35" s="133">
        <f>IF(AV35=3,G35,0)</f>
        <v>0</v>
      </c>
      <c r="AZ35" s="133">
        <f>IF(AV35=4,G35,0)</f>
        <v>0</v>
      </c>
      <c r="BA35" s="133">
        <f>IF(AV35=5,G35,0)</f>
        <v>0</v>
      </c>
      <c r="BW35" s="146">
        <v>1</v>
      </c>
      <c r="BX35" s="146">
        <v>1</v>
      </c>
      <c r="CV35" s="133">
        <v>0.0440600000000018</v>
      </c>
    </row>
    <row r="36" spans="1:11" ht="12.75" customHeight="1">
      <c r="A36" s="205"/>
      <c r="B36" s="148"/>
      <c r="C36" s="281" t="s">
        <v>78</v>
      </c>
      <c r="D36" s="282"/>
      <c r="E36" s="179">
        <v>997.563</v>
      </c>
      <c r="F36" s="159"/>
      <c r="G36" s="190"/>
      <c r="I36" s="147" t="s">
        <v>78</v>
      </c>
      <c r="K36" s="142"/>
    </row>
    <row r="37" spans="1:100" ht="12.75">
      <c r="A37" s="204">
        <f>1+A35</f>
        <v>23</v>
      </c>
      <c r="B37" s="143" t="s">
        <v>240</v>
      </c>
      <c r="C37" s="144" t="s">
        <v>79</v>
      </c>
      <c r="D37" s="145" t="s">
        <v>70</v>
      </c>
      <c r="E37" s="178">
        <v>1995.126</v>
      </c>
      <c r="F37" s="219">
        <v>0</v>
      </c>
      <c r="G37" s="210">
        <f>ROUND((E37*F37),1)</f>
        <v>0</v>
      </c>
      <c r="K37" s="142">
        <v>2</v>
      </c>
      <c r="W37" s="133">
        <v>1</v>
      </c>
      <c r="X37" s="133">
        <v>1</v>
      </c>
      <c r="Y37" s="133">
        <v>1</v>
      </c>
      <c r="AV37" s="133">
        <v>1</v>
      </c>
      <c r="AW37" s="133">
        <f>IF(AV37=1,G37,0)</f>
        <v>0</v>
      </c>
      <c r="AX37" s="133">
        <f>IF(AV37=2,G37,0)</f>
        <v>0</v>
      </c>
      <c r="AY37" s="133">
        <f>IF(AV37=3,G37,0)</f>
        <v>0</v>
      </c>
      <c r="AZ37" s="133">
        <f>IF(AV37=4,G37,0)</f>
        <v>0</v>
      </c>
      <c r="BA37" s="133">
        <f>IF(AV37=5,G37,0)</f>
        <v>0</v>
      </c>
      <c r="BW37" s="146">
        <v>1</v>
      </c>
      <c r="BX37" s="146">
        <v>1</v>
      </c>
      <c r="CV37" s="133">
        <v>0</v>
      </c>
    </row>
    <row r="38" spans="1:11" ht="12.75">
      <c r="A38" s="205"/>
      <c r="B38" s="148"/>
      <c r="C38" s="281" t="s">
        <v>80</v>
      </c>
      <c r="D38" s="282"/>
      <c r="E38" s="179">
        <v>1995.126</v>
      </c>
      <c r="F38" s="159"/>
      <c r="G38" s="190"/>
      <c r="I38" s="147" t="s">
        <v>80</v>
      </c>
      <c r="K38" s="142"/>
    </row>
    <row r="39" spans="1:100" ht="12.75">
      <c r="A39" s="204">
        <f>1+A37</f>
        <v>24</v>
      </c>
      <c r="B39" s="143" t="s">
        <v>241</v>
      </c>
      <c r="C39" s="144" t="s">
        <v>81</v>
      </c>
      <c r="D39" s="145" t="s">
        <v>70</v>
      </c>
      <c r="E39" s="178">
        <v>997.563</v>
      </c>
      <c r="F39" s="219">
        <v>0</v>
      </c>
      <c r="G39" s="197">
        <f aca="true" t="shared" si="2" ref="G39:G46">ROUND((E39*F39),1)</f>
        <v>0</v>
      </c>
      <c r="K39" s="142">
        <v>2</v>
      </c>
      <c r="W39" s="133">
        <v>1</v>
      </c>
      <c r="X39" s="133">
        <v>1</v>
      </c>
      <c r="Y39" s="133">
        <v>1</v>
      </c>
      <c r="AV39" s="133">
        <v>1</v>
      </c>
      <c r="AW39" s="133">
        <f>IF(AV39=1,G39,0)</f>
        <v>0</v>
      </c>
      <c r="AX39" s="133">
        <f>IF(AV39=2,G39,0)</f>
        <v>0</v>
      </c>
      <c r="AY39" s="133">
        <f>IF(AV39=3,G39,0)</f>
        <v>0</v>
      </c>
      <c r="AZ39" s="133">
        <f>IF(AV39=4,G39,0)</f>
        <v>0</v>
      </c>
      <c r="BA39" s="133">
        <f>IF(AV39=5,G39,0)</f>
        <v>0</v>
      </c>
      <c r="BW39" s="146">
        <v>1</v>
      </c>
      <c r="BX39" s="146">
        <v>1</v>
      </c>
      <c r="CV39" s="133">
        <v>0</v>
      </c>
    </row>
    <row r="40" spans="1:76" s="198" customFormat="1" ht="12.75">
      <c r="A40" s="240">
        <f aca="true" t="shared" si="3" ref="A40:A46">1+A39</f>
        <v>25</v>
      </c>
      <c r="B40" s="193" t="s">
        <v>242</v>
      </c>
      <c r="C40" s="194" t="s">
        <v>243</v>
      </c>
      <c r="D40" s="195" t="s">
        <v>70</v>
      </c>
      <c r="E40" s="196">
        <v>997.563</v>
      </c>
      <c r="F40" s="219">
        <v>0</v>
      </c>
      <c r="G40" s="197">
        <f t="shared" si="2"/>
        <v>0</v>
      </c>
      <c r="K40" s="199"/>
      <c r="BW40" s="200"/>
      <c r="BX40" s="200"/>
    </row>
    <row r="41" spans="1:76" s="198" customFormat="1" ht="12.75">
      <c r="A41" s="240">
        <f t="shared" si="3"/>
        <v>26</v>
      </c>
      <c r="B41" s="193" t="s">
        <v>244</v>
      </c>
      <c r="C41" s="194" t="s">
        <v>245</v>
      </c>
      <c r="D41" s="195" t="s">
        <v>70</v>
      </c>
      <c r="E41" s="196">
        <v>1995.126</v>
      </c>
      <c r="F41" s="219">
        <v>0</v>
      </c>
      <c r="G41" s="197">
        <f t="shared" si="2"/>
        <v>0</v>
      </c>
      <c r="K41" s="199"/>
      <c r="BW41" s="200"/>
      <c r="BX41" s="200"/>
    </row>
    <row r="42" spans="1:76" s="198" customFormat="1" ht="12.75">
      <c r="A42" s="240">
        <f t="shared" si="3"/>
        <v>27</v>
      </c>
      <c r="B42" s="193" t="s">
        <v>246</v>
      </c>
      <c r="C42" s="249" t="s">
        <v>247</v>
      </c>
      <c r="D42" s="250" t="s">
        <v>70</v>
      </c>
      <c r="E42" s="251">
        <v>997.563</v>
      </c>
      <c r="F42" s="219">
        <v>0</v>
      </c>
      <c r="G42" s="197">
        <f t="shared" si="2"/>
        <v>0</v>
      </c>
      <c r="K42" s="199"/>
      <c r="BW42" s="200"/>
      <c r="BX42" s="200"/>
    </row>
    <row r="43" spans="1:76" s="198" customFormat="1" ht="22.5">
      <c r="A43" s="240">
        <f t="shared" si="3"/>
        <v>28</v>
      </c>
      <c r="B43" s="193" t="s">
        <v>362</v>
      </c>
      <c r="C43" s="249" t="s">
        <v>363</v>
      </c>
      <c r="D43" s="252" t="s">
        <v>359</v>
      </c>
      <c r="E43" s="251">
        <v>90</v>
      </c>
      <c r="F43" s="219">
        <v>0</v>
      </c>
      <c r="G43" s="197">
        <f t="shared" si="2"/>
        <v>0</v>
      </c>
      <c r="K43" s="199"/>
      <c r="BW43" s="200"/>
      <c r="BX43" s="200"/>
    </row>
    <row r="44" spans="1:76" s="198" customFormat="1" ht="22.5">
      <c r="A44" s="240">
        <f t="shared" si="3"/>
        <v>29</v>
      </c>
      <c r="B44" s="193" t="s">
        <v>355</v>
      </c>
      <c r="C44" s="249" t="s">
        <v>356</v>
      </c>
      <c r="D44" s="252" t="s">
        <v>71</v>
      </c>
      <c r="E44" s="251">
        <v>9.5</v>
      </c>
      <c r="F44" s="219">
        <v>0</v>
      </c>
      <c r="G44" s="197">
        <f t="shared" si="2"/>
        <v>0</v>
      </c>
      <c r="K44" s="199"/>
      <c r="BW44" s="200"/>
      <c r="BX44" s="200"/>
    </row>
    <row r="45" spans="1:76" s="198" customFormat="1" ht="22.5">
      <c r="A45" s="240">
        <f t="shared" si="3"/>
        <v>30</v>
      </c>
      <c r="B45" s="193" t="s">
        <v>357</v>
      </c>
      <c r="C45" s="249" t="s">
        <v>358</v>
      </c>
      <c r="D45" s="252" t="s">
        <v>359</v>
      </c>
      <c r="E45" s="251">
        <v>60</v>
      </c>
      <c r="F45" s="219">
        <v>0</v>
      </c>
      <c r="G45" s="197">
        <f t="shared" si="2"/>
        <v>0</v>
      </c>
      <c r="K45" s="199"/>
      <c r="BW45" s="200"/>
      <c r="BX45" s="200"/>
    </row>
    <row r="46" spans="1:76" s="198" customFormat="1" ht="22.5">
      <c r="A46" s="240">
        <f t="shared" si="3"/>
        <v>31</v>
      </c>
      <c r="B46" s="193" t="s">
        <v>360</v>
      </c>
      <c r="C46" s="249" t="s">
        <v>361</v>
      </c>
      <c r="D46" s="252" t="s">
        <v>71</v>
      </c>
      <c r="E46" s="251">
        <v>9.5</v>
      </c>
      <c r="F46" s="219">
        <v>0</v>
      </c>
      <c r="G46" s="197">
        <f t="shared" si="2"/>
        <v>0</v>
      </c>
      <c r="K46" s="199"/>
      <c r="BW46" s="200"/>
      <c r="BX46" s="200"/>
    </row>
    <row r="47" spans="1:53" ht="12.75">
      <c r="A47" s="207"/>
      <c r="B47" s="149" t="s">
        <v>65</v>
      </c>
      <c r="C47" s="150" t="str">
        <f>CONCATENATE(B34," ",C34)</f>
        <v>94 Lešení a stavební výtahy</v>
      </c>
      <c r="D47" s="151"/>
      <c r="E47" s="180"/>
      <c r="F47" s="152"/>
      <c r="G47" s="161">
        <f>SUM(G35:G46)</f>
        <v>0</v>
      </c>
      <c r="K47" s="142">
        <v>4</v>
      </c>
      <c r="AW47" s="153">
        <f>SUM(AW34:AW39)</f>
        <v>0</v>
      </c>
      <c r="AX47" s="153">
        <f>SUM(AX34:AX39)</f>
        <v>0</v>
      </c>
      <c r="AY47" s="153">
        <f>SUM(AY34:AY39)</f>
        <v>0</v>
      </c>
      <c r="AZ47" s="153">
        <f>SUM(AZ34:AZ39)</f>
        <v>0</v>
      </c>
      <c r="BA47" s="153">
        <f>SUM(BA34:BA39)</f>
        <v>0</v>
      </c>
    </row>
    <row r="48" spans="1:11" ht="12.75">
      <c r="A48" s="203" t="s">
        <v>64</v>
      </c>
      <c r="B48" s="138" t="s">
        <v>82</v>
      </c>
      <c r="C48" s="139" t="s">
        <v>83</v>
      </c>
      <c r="D48" s="140"/>
      <c r="E48" s="177"/>
      <c r="F48" s="141"/>
      <c r="G48" s="189"/>
      <c r="K48" s="142">
        <v>1</v>
      </c>
    </row>
    <row r="49" spans="1:100" s="198" customFormat="1" ht="22.5">
      <c r="A49" s="240">
        <f>1+A46</f>
        <v>32</v>
      </c>
      <c r="B49" s="193" t="s">
        <v>212</v>
      </c>
      <c r="C49" s="194" t="s">
        <v>213</v>
      </c>
      <c r="D49" s="195" t="s">
        <v>70</v>
      </c>
      <c r="E49" s="196">
        <v>198.66</v>
      </c>
      <c r="F49" s="228">
        <v>0</v>
      </c>
      <c r="G49" s="210">
        <f>ROUND((E49*F49),1)</f>
        <v>0</v>
      </c>
      <c r="K49" s="199">
        <v>2</v>
      </c>
      <c r="W49" s="198">
        <v>1</v>
      </c>
      <c r="X49" s="198">
        <v>1</v>
      </c>
      <c r="Y49" s="198">
        <v>1</v>
      </c>
      <c r="AV49" s="198">
        <v>1</v>
      </c>
      <c r="AW49" s="198">
        <f>IF(AV49=1,G49,0)</f>
        <v>0</v>
      </c>
      <c r="AX49" s="198">
        <f>IF(AV49=2,G49,0)</f>
        <v>0</v>
      </c>
      <c r="AY49" s="198">
        <f>IF(AV49=3,G49,0)</f>
        <v>0</v>
      </c>
      <c r="AZ49" s="198">
        <f>IF(AV49=4,G49,0)</f>
        <v>0</v>
      </c>
      <c r="BA49" s="198">
        <f>IF(AV49=5,G49,0)</f>
        <v>0</v>
      </c>
      <c r="BW49" s="200">
        <v>1</v>
      </c>
      <c r="BX49" s="200">
        <v>1</v>
      </c>
      <c r="CV49" s="198">
        <v>0</v>
      </c>
    </row>
    <row r="50" spans="1:11" ht="12" customHeight="1">
      <c r="A50" s="241"/>
      <c r="B50" s="148"/>
      <c r="C50" s="281" t="s">
        <v>84</v>
      </c>
      <c r="D50" s="282"/>
      <c r="E50" s="179">
        <v>198.66</v>
      </c>
      <c r="F50" s="159"/>
      <c r="G50" s="190"/>
      <c r="I50" s="147" t="s">
        <v>84</v>
      </c>
      <c r="K50" s="142"/>
    </row>
    <row r="51" spans="1:76" s="198" customFormat="1" ht="22.5">
      <c r="A51" s="240">
        <f>1+A49</f>
        <v>33</v>
      </c>
      <c r="B51" s="193" t="s">
        <v>224</v>
      </c>
      <c r="C51" s="194" t="s">
        <v>373</v>
      </c>
      <c r="D51" s="195" t="s">
        <v>70</v>
      </c>
      <c r="E51" s="196">
        <v>481.2</v>
      </c>
      <c r="F51" s="228">
        <v>0</v>
      </c>
      <c r="G51" s="197">
        <f>ROUND((E51*F51),1)</f>
        <v>0</v>
      </c>
      <c r="K51" s="199"/>
      <c r="BW51" s="200"/>
      <c r="BX51" s="200"/>
    </row>
    <row r="52" spans="1:76" s="198" customFormat="1" ht="22.5">
      <c r="A52" s="240">
        <f>1+A51</f>
        <v>34</v>
      </c>
      <c r="B52" s="193" t="s">
        <v>225</v>
      </c>
      <c r="C52" s="194" t="s">
        <v>374</v>
      </c>
      <c r="D52" s="195" t="s">
        <v>70</v>
      </c>
      <c r="E52" s="196">
        <v>125.6</v>
      </c>
      <c r="F52" s="228">
        <v>0</v>
      </c>
      <c r="G52" s="197">
        <f>ROUND((E52*F52),1)</f>
        <v>0</v>
      </c>
      <c r="K52" s="199"/>
      <c r="BW52" s="200"/>
      <c r="BX52" s="200"/>
    </row>
    <row r="53" spans="1:76" s="198" customFormat="1" ht="12.75">
      <c r="A53" s="240">
        <f>1+A52</f>
        <v>35</v>
      </c>
      <c r="B53" s="193" t="s">
        <v>226</v>
      </c>
      <c r="C53" s="194" t="s">
        <v>227</v>
      </c>
      <c r="D53" s="195" t="s">
        <v>70</v>
      </c>
      <c r="E53" s="196">
        <v>125.6</v>
      </c>
      <c r="F53" s="228">
        <v>0</v>
      </c>
      <c r="G53" s="197">
        <f>ROUND((E53*F53),1)</f>
        <v>0</v>
      </c>
      <c r="K53" s="199"/>
      <c r="BW53" s="200"/>
      <c r="BX53" s="200"/>
    </row>
    <row r="54" spans="1:76" s="198" customFormat="1" ht="12.75">
      <c r="A54" s="240">
        <f>1+A53</f>
        <v>36</v>
      </c>
      <c r="B54" s="193" t="s">
        <v>279</v>
      </c>
      <c r="C54" s="194" t="s">
        <v>280</v>
      </c>
      <c r="D54" s="195" t="s">
        <v>25</v>
      </c>
      <c r="E54" s="196">
        <v>115</v>
      </c>
      <c r="F54" s="228">
        <v>0</v>
      </c>
      <c r="G54" s="197">
        <f>ROUND((E54*F54),1)</f>
        <v>0</v>
      </c>
      <c r="K54" s="199"/>
      <c r="BW54" s="200"/>
      <c r="BX54" s="200"/>
    </row>
    <row r="55" spans="1:53" ht="12.75">
      <c r="A55" s="242"/>
      <c r="B55" s="149" t="s">
        <v>65</v>
      </c>
      <c r="C55" s="150" t="str">
        <f>CONCATENATE(B48," ",C48)</f>
        <v>95 Dokončovací konstrukce na pozemních stavbách</v>
      </c>
      <c r="D55" s="151"/>
      <c r="E55" s="180"/>
      <c r="F55" s="152"/>
      <c r="G55" s="161">
        <f>SUM(G49:G54)</f>
        <v>0</v>
      </c>
      <c r="K55" s="142">
        <v>4</v>
      </c>
      <c r="AW55" s="153">
        <f>SUM(AW48:AW51)</f>
        <v>0</v>
      </c>
      <c r="AX55" s="153">
        <f>SUM(AX48:AX51)</f>
        <v>0</v>
      </c>
      <c r="AY55" s="153">
        <f>SUM(AY48:AY51)</f>
        <v>0</v>
      </c>
      <c r="AZ55" s="153">
        <f>SUM(AZ48:AZ51)</f>
        <v>0</v>
      </c>
      <c r="BA55" s="153">
        <f>SUM(BA48:BA51)</f>
        <v>0</v>
      </c>
    </row>
    <row r="56" spans="1:11" ht="12.75">
      <c r="A56" s="243" t="s">
        <v>64</v>
      </c>
      <c r="B56" s="138" t="s">
        <v>86</v>
      </c>
      <c r="C56" s="139" t="s">
        <v>87</v>
      </c>
      <c r="D56" s="140"/>
      <c r="E56" s="177"/>
      <c r="F56" s="141"/>
      <c r="G56" s="189"/>
      <c r="K56" s="142">
        <v>1</v>
      </c>
    </row>
    <row r="57" spans="1:100" ht="12.75">
      <c r="A57" s="244">
        <f>1+A54</f>
        <v>37</v>
      </c>
      <c r="B57" s="143" t="s">
        <v>214</v>
      </c>
      <c r="C57" s="144" t="s">
        <v>88</v>
      </c>
      <c r="D57" s="145" t="s">
        <v>70</v>
      </c>
      <c r="E57" s="178">
        <v>34.32</v>
      </c>
      <c r="F57" s="219">
        <v>0</v>
      </c>
      <c r="G57" s="210">
        <f>ROUND((E57*F57),1)</f>
        <v>0</v>
      </c>
      <c r="K57" s="142">
        <v>2</v>
      </c>
      <c r="W57" s="133">
        <v>1</v>
      </c>
      <c r="X57" s="133">
        <v>1</v>
      </c>
      <c r="Y57" s="133">
        <v>1</v>
      </c>
      <c r="AV57" s="133">
        <v>1</v>
      </c>
      <c r="AW57" s="133">
        <f>IF(AV57=1,G57,0)</f>
        <v>0</v>
      </c>
      <c r="AX57" s="133">
        <f>IF(AV57=2,G57,0)</f>
        <v>0</v>
      </c>
      <c r="AY57" s="133">
        <f>IF(AV57=3,G57,0)</f>
        <v>0</v>
      </c>
      <c r="AZ57" s="133">
        <f>IF(AV57=4,G57,0)</f>
        <v>0</v>
      </c>
      <c r="BA57" s="133">
        <f>IF(AV57=5,G57,0)</f>
        <v>0</v>
      </c>
      <c r="BW57" s="146">
        <v>1</v>
      </c>
      <c r="BX57" s="146">
        <v>1</v>
      </c>
      <c r="CV57" s="133">
        <v>0</v>
      </c>
    </row>
    <row r="58" spans="1:11" ht="12.75">
      <c r="A58" s="205"/>
      <c r="B58" s="148"/>
      <c r="C58" s="281" t="s">
        <v>89</v>
      </c>
      <c r="D58" s="282"/>
      <c r="E58" s="179">
        <v>0</v>
      </c>
      <c r="F58" s="159"/>
      <c r="G58" s="190"/>
      <c r="I58" s="147" t="s">
        <v>89</v>
      </c>
      <c r="K58" s="142"/>
    </row>
    <row r="59" spans="1:11" ht="12.75">
      <c r="A59" s="205"/>
      <c r="B59" s="148"/>
      <c r="C59" s="281" t="s">
        <v>90</v>
      </c>
      <c r="D59" s="282"/>
      <c r="E59" s="179">
        <v>34.32</v>
      </c>
      <c r="F59" s="159"/>
      <c r="G59" s="190"/>
      <c r="I59" s="147" t="s">
        <v>90</v>
      </c>
      <c r="K59" s="142"/>
    </row>
    <row r="60" spans="1:100" ht="12.75">
      <c r="A60" s="204">
        <f>1+A57</f>
        <v>38</v>
      </c>
      <c r="B60" s="143" t="s">
        <v>223</v>
      </c>
      <c r="C60" s="144" t="s">
        <v>91</v>
      </c>
      <c r="D60" s="145" t="s">
        <v>92</v>
      </c>
      <c r="E60" s="178">
        <v>13</v>
      </c>
      <c r="F60" s="219">
        <v>0</v>
      </c>
      <c r="G60" s="210">
        <f>ROUND((E60*F60),1)</f>
        <v>0</v>
      </c>
      <c r="K60" s="142">
        <v>2</v>
      </c>
      <c r="W60" s="133">
        <v>1</v>
      </c>
      <c r="X60" s="133">
        <v>1</v>
      </c>
      <c r="Y60" s="133">
        <v>1</v>
      </c>
      <c r="AV60" s="133">
        <v>1</v>
      </c>
      <c r="AW60" s="133">
        <f>IF(AV60=1,G60,0)</f>
        <v>0</v>
      </c>
      <c r="AX60" s="133">
        <f>IF(AV60=2,G60,0)</f>
        <v>0</v>
      </c>
      <c r="AY60" s="133">
        <f>IF(AV60=3,G60,0)</f>
        <v>0</v>
      </c>
      <c r="AZ60" s="133">
        <f>IF(AV60=4,G60,0)</f>
        <v>0</v>
      </c>
      <c r="BA60" s="133">
        <f>IF(AV60=5,G60,0)</f>
        <v>0</v>
      </c>
      <c r="BW60" s="146">
        <v>1</v>
      </c>
      <c r="BX60" s="146">
        <v>1</v>
      </c>
      <c r="CV60" s="133">
        <v>0</v>
      </c>
    </row>
    <row r="61" spans="1:11" ht="12.75">
      <c r="A61" s="205"/>
      <c r="B61" s="148"/>
      <c r="C61" s="281" t="s">
        <v>335</v>
      </c>
      <c r="D61" s="282"/>
      <c r="E61" s="179">
        <v>13</v>
      </c>
      <c r="F61" s="159"/>
      <c r="G61" s="190"/>
      <c r="I61" s="147">
        <v>11</v>
      </c>
      <c r="K61" s="142"/>
    </row>
    <row r="62" spans="1:100" ht="12.75">
      <c r="A62" s="204">
        <f>1+A60</f>
        <v>39</v>
      </c>
      <c r="B62" s="143" t="s">
        <v>237</v>
      </c>
      <c r="C62" s="144" t="s">
        <v>93</v>
      </c>
      <c r="D62" s="145" t="s">
        <v>92</v>
      </c>
      <c r="E62" s="178">
        <v>48</v>
      </c>
      <c r="F62" s="219">
        <v>0</v>
      </c>
      <c r="G62" s="210">
        <f>ROUND((E62*F62),1)</f>
        <v>0</v>
      </c>
      <c r="K62" s="142">
        <v>2</v>
      </c>
      <c r="W62" s="133">
        <v>1</v>
      </c>
      <c r="X62" s="133">
        <v>1</v>
      </c>
      <c r="Y62" s="133">
        <v>1</v>
      </c>
      <c r="AV62" s="133">
        <v>1</v>
      </c>
      <c r="AW62" s="133">
        <f>IF(AV62=1,G62,0)</f>
        <v>0</v>
      </c>
      <c r="AX62" s="133">
        <f>IF(AV62=2,G62,0)</f>
        <v>0</v>
      </c>
      <c r="AY62" s="133">
        <f>IF(AV62=3,G62,0)</f>
        <v>0</v>
      </c>
      <c r="AZ62" s="133">
        <f>IF(AV62=4,G62,0)</f>
        <v>0</v>
      </c>
      <c r="BA62" s="133">
        <f>IF(AV62=5,G62,0)</f>
        <v>0</v>
      </c>
      <c r="BW62" s="146">
        <v>1</v>
      </c>
      <c r="BX62" s="146">
        <v>1</v>
      </c>
      <c r="CV62" s="133">
        <v>0</v>
      </c>
    </row>
    <row r="63" spans="1:11" ht="12.75">
      <c r="A63" s="205"/>
      <c r="B63" s="148"/>
      <c r="C63" s="281" t="s">
        <v>94</v>
      </c>
      <c r="D63" s="282"/>
      <c r="E63" s="179">
        <v>48</v>
      </c>
      <c r="F63" s="159"/>
      <c r="G63" s="190"/>
      <c r="I63" s="147" t="s">
        <v>94</v>
      </c>
      <c r="K63" s="142"/>
    </row>
    <row r="64" spans="1:100" ht="12.75">
      <c r="A64" s="204">
        <f>1+A62</f>
        <v>40</v>
      </c>
      <c r="B64" s="143" t="s">
        <v>218</v>
      </c>
      <c r="C64" s="144" t="s">
        <v>95</v>
      </c>
      <c r="D64" s="145" t="s">
        <v>70</v>
      </c>
      <c r="E64" s="178">
        <v>24.12</v>
      </c>
      <c r="F64" s="219">
        <v>0</v>
      </c>
      <c r="G64" s="210">
        <f>ROUND((E64*F64),1)</f>
        <v>0</v>
      </c>
      <c r="K64" s="142">
        <v>2</v>
      </c>
      <c r="W64" s="133">
        <v>1</v>
      </c>
      <c r="X64" s="133">
        <v>1</v>
      </c>
      <c r="Y64" s="133">
        <v>1</v>
      </c>
      <c r="AV64" s="133">
        <v>1</v>
      </c>
      <c r="AW64" s="133">
        <f>IF(AV64=1,G64,0)</f>
        <v>0</v>
      </c>
      <c r="AX64" s="133">
        <f>IF(AV64=2,G64,0)</f>
        <v>0</v>
      </c>
      <c r="AY64" s="133">
        <f>IF(AV64=3,G64,0)</f>
        <v>0</v>
      </c>
      <c r="AZ64" s="133">
        <f>IF(AV64=4,G64,0)</f>
        <v>0</v>
      </c>
      <c r="BA64" s="133">
        <f>IF(AV64=5,G64,0)</f>
        <v>0</v>
      </c>
      <c r="BW64" s="146">
        <v>1</v>
      </c>
      <c r="BX64" s="146">
        <v>1</v>
      </c>
      <c r="CV64" s="133">
        <v>0</v>
      </c>
    </row>
    <row r="65" spans="1:11" ht="22.5">
      <c r="A65" s="205"/>
      <c r="B65" s="148"/>
      <c r="C65" s="281" t="s">
        <v>96</v>
      </c>
      <c r="D65" s="282"/>
      <c r="E65" s="179">
        <v>24.12</v>
      </c>
      <c r="F65" s="159"/>
      <c r="G65" s="190"/>
      <c r="I65" s="147" t="s">
        <v>96</v>
      </c>
      <c r="K65" s="142"/>
    </row>
    <row r="66" spans="1:100" ht="12.75">
      <c r="A66" s="204">
        <f>1+A64</f>
        <v>41</v>
      </c>
      <c r="B66" s="143" t="s">
        <v>219</v>
      </c>
      <c r="C66" s="144" t="s">
        <v>97</v>
      </c>
      <c r="D66" s="145" t="s">
        <v>70</v>
      </c>
      <c r="E66" s="178">
        <v>102.6</v>
      </c>
      <c r="F66" s="219">
        <v>0</v>
      </c>
      <c r="G66" s="210">
        <f>ROUND((E66*F66),1)</f>
        <v>0</v>
      </c>
      <c r="K66" s="142">
        <v>2</v>
      </c>
      <c r="W66" s="133">
        <v>1</v>
      </c>
      <c r="X66" s="133">
        <v>1</v>
      </c>
      <c r="Y66" s="133">
        <v>1</v>
      </c>
      <c r="AV66" s="133">
        <v>1</v>
      </c>
      <c r="AW66" s="133">
        <f>IF(AV66=1,G66,0)</f>
        <v>0</v>
      </c>
      <c r="AX66" s="133">
        <f>IF(AV66=2,G66,0)</f>
        <v>0</v>
      </c>
      <c r="AY66" s="133">
        <f>IF(AV66=3,G66,0)</f>
        <v>0</v>
      </c>
      <c r="AZ66" s="133">
        <f>IF(AV66=4,G66,0)</f>
        <v>0</v>
      </c>
      <c r="BA66" s="133">
        <f>IF(AV66=5,G66,0)</f>
        <v>0</v>
      </c>
      <c r="BW66" s="146">
        <v>1</v>
      </c>
      <c r="BX66" s="146">
        <v>1</v>
      </c>
      <c r="CV66" s="133">
        <v>0</v>
      </c>
    </row>
    <row r="67" spans="1:11" ht="12.75">
      <c r="A67" s="205"/>
      <c r="B67" s="148"/>
      <c r="C67" s="281" t="s">
        <v>98</v>
      </c>
      <c r="D67" s="282"/>
      <c r="E67" s="179">
        <v>102.6</v>
      </c>
      <c r="F67" s="159"/>
      <c r="G67" s="190"/>
      <c r="I67" s="147" t="s">
        <v>98</v>
      </c>
      <c r="K67" s="142"/>
    </row>
    <row r="68" spans="1:100" ht="12.75">
      <c r="A68" s="204">
        <f>1+A66</f>
        <v>42</v>
      </c>
      <c r="B68" s="143" t="s">
        <v>238</v>
      </c>
      <c r="C68" s="144" t="s">
        <v>99</v>
      </c>
      <c r="D68" s="145" t="s">
        <v>92</v>
      </c>
      <c r="E68" s="178">
        <v>18</v>
      </c>
      <c r="F68" s="219">
        <v>0</v>
      </c>
      <c r="G68" s="210">
        <f>ROUND((E68*F68),1)</f>
        <v>0</v>
      </c>
      <c r="K68" s="142">
        <v>2</v>
      </c>
      <c r="W68" s="133">
        <v>1</v>
      </c>
      <c r="X68" s="133">
        <v>1</v>
      </c>
      <c r="Y68" s="133">
        <v>1</v>
      </c>
      <c r="AV68" s="133">
        <v>1</v>
      </c>
      <c r="AW68" s="133">
        <f>IF(AV68=1,G68,0)</f>
        <v>0</v>
      </c>
      <c r="AX68" s="133">
        <f>IF(AV68=2,G68,0)</f>
        <v>0</v>
      </c>
      <c r="AY68" s="133">
        <f>IF(AV68=3,G68,0)</f>
        <v>0</v>
      </c>
      <c r="AZ68" s="133">
        <f>IF(AV68=4,G68,0)</f>
        <v>0</v>
      </c>
      <c r="BA68" s="133">
        <f>IF(AV68=5,G68,0)</f>
        <v>0</v>
      </c>
      <c r="BW68" s="146">
        <v>1</v>
      </c>
      <c r="BX68" s="146">
        <v>1</v>
      </c>
      <c r="CV68" s="133">
        <v>0</v>
      </c>
    </row>
    <row r="69" spans="1:11" ht="12.75">
      <c r="A69" s="205"/>
      <c r="B69" s="148"/>
      <c r="C69" s="281" t="s">
        <v>100</v>
      </c>
      <c r="D69" s="282"/>
      <c r="E69" s="179">
        <v>0</v>
      </c>
      <c r="F69" s="159"/>
      <c r="G69" s="190"/>
      <c r="I69" s="147" t="s">
        <v>100</v>
      </c>
      <c r="K69" s="142"/>
    </row>
    <row r="70" spans="1:11" ht="12.75">
      <c r="A70" s="205"/>
      <c r="B70" s="148"/>
      <c r="C70" s="281" t="s">
        <v>101</v>
      </c>
      <c r="D70" s="282"/>
      <c r="E70" s="179">
        <v>18</v>
      </c>
      <c r="F70" s="159"/>
      <c r="G70" s="190"/>
      <c r="I70" s="147" t="s">
        <v>101</v>
      </c>
      <c r="K70" s="142"/>
    </row>
    <row r="71" spans="1:100" ht="12.75">
      <c r="A71" s="204">
        <f>1+A68</f>
        <v>43</v>
      </c>
      <c r="B71" s="143" t="s">
        <v>217</v>
      </c>
      <c r="C71" s="144" t="s">
        <v>102</v>
      </c>
      <c r="D71" s="145" t="s">
        <v>70</v>
      </c>
      <c r="E71" s="178">
        <v>37.62</v>
      </c>
      <c r="F71" s="219">
        <v>0</v>
      </c>
      <c r="G71" s="210">
        <f>ROUND((E71*F71),1)</f>
        <v>0</v>
      </c>
      <c r="K71" s="142">
        <v>2</v>
      </c>
      <c r="W71" s="133">
        <v>1</v>
      </c>
      <c r="X71" s="133">
        <v>1</v>
      </c>
      <c r="Y71" s="133">
        <v>1</v>
      </c>
      <c r="AV71" s="133">
        <v>1</v>
      </c>
      <c r="AW71" s="133">
        <f>IF(AV71=1,G71,0)</f>
        <v>0</v>
      </c>
      <c r="AX71" s="133">
        <f>IF(AV71=2,G71,0)</f>
        <v>0</v>
      </c>
      <c r="AY71" s="133">
        <f>IF(AV71=3,G71,0)</f>
        <v>0</v>
      </c>
      <c r="AZ71" s="133">
        <f>IF(AV71=4,G71,0)</f>
        <v>0</v>
      </c>
      <c r="BA71" s="133">
        <f>IF(AV71=5,G71,0)</f>
        <v>0</v>
      </c>
      <c r="BW71" s="146">
        <v>1</v>
      </c>
      <c r="BX71" s="146">
        <v>1</v>
      </c>
      <c r="CV71" s="133">
        <v>0.000999999999999446</v>
      </c>
    </row>
    <row r="72" spans="1:11" ht="12.75">
      <c r="A72" s="205"/>
      <c r="B72" s="148"/>
      <c r="C72" s="281" t="s">
        <v>100</v>
      </c>
      <c r="D72" s="282"/>
      <c r="E72" s="179">
        <v>0</v>
      </c>
      <c r="F72" s="159"/>
      <c r="G72" s="190"/>
      <c r="I72" s="147" t="s">
        <v>100</v>
      </c>
      <c r="K72" s="142"/>
    </row>
    <row r="73" spans="1:11" ht="12.75">
      <c r="A73" s="205"/>
      <c r="B73" s="148"/>
      <c r="C73" s="281" t="s">
        <v>103</v>
      </c>
      <c r="D73" s="282"/>
      <c r="E73" s="179">
        <v>37.62</v>
      </c>
      <c r="F73" s="159"/>
      <c r="G73" s="190"/>
      <c r="I73" s="147" t="s">
        <v>103</v>
      </c>
      <c r="K73" s="142"/>
    </row>
    <row r="74" spans="1:53" ht="12.75">
      <c r="A74" s="207"/>
      <c r="B74" s="149" t="s">
        <v>65</v>
      </c>
      <c r="C74" s="150" t="str">
        <f>CONCATENATE(B56," ",C56)</f>
        <v>96 Bourání konstrukcí</v>
      </c>
      <c r="D74" s="151"/>
      <c r="E74" s="180"/>
      <c r="F74" s="152"/>
      <c r="G74" s="161">
        <f>SUM(G57:G73)</f>
        <v>0</v>
      </c>
      <c r="K74" s="142">
        <v>4</v>
      </c>
      <c r="AW74" s="153">
        <f>SUM(AW56:AW73)</f>
        <v>0</v>
      </c>
      <c r="AX74" s="153">
        <f>SUM(AX56:AX73)</f>
        <v>0</v>
      </c>
      <c r="AY74" s="153">
        <f>SUM(AY56:AY73)</f>
        <v>0</v>
      </c>
      <c r="AZ74" s="153">
        <f>SUM(AZ56:AZ73)</f>
        <v>0</v>
      </c>
      <c r="BA74" s="153">
        <f>SUM(BA56:BA73)</f>
        <v>0</v>
      </c>
    </row>
    <row r="75" spans="1:11" ht="12.75">
      <c r="A75" s="203" t="s">
        <v>64</v>
      </c>
      <c r="B75" s="138" t="s">
        <v>104</v>
      </c>
      <c r="C75" s="139" t="s">
        <v>105</v>
      </c>
      <c r="D75" s="140"/>
      <c r="E75" s="177"/>
      <c r="F75" s="141"/>
      <c r="G75" s="189"/>
      <c r="K75" s="142">
        <v>1</v>
      </c>
    </row>
    <row r="76" spans="1:100" ht="12.75">
      <c r="A76" s="204">
        <f>1+A71</f>
        <v>44</v>
      </c>
      <c r="B76" s="143" t="s">
        <v>322</v>
      </c>
      <c r="C76" s="144" t="s">
        <v>106</v>
      </c>
      <c r="D76" s="145" t="s">
        <v>107</v>
      </c>
      <c r="E76" s="178">
        <v>60.2998270800046</v>
      </c>
      <c r="F76" s="219">
        <v>0</v>
      </c>
      <c r="G76" s="197">
        <f>ROUND((E76*F76),1)</f>
        <v>0</v>
      </c>
      <c r="K76" s="142">
        <v>2</v>
      </c>
      <c r="W76" s="133">
        <v>7</v>
      </c>
      <c r="X76" s="133">
        <v>1</v>
      </c>
      <c r="Y76" s="133">
        <v>2</v>
      </c>
      <c r="AV76" s="133">
        <v>1</v>
      </c>
      <c r="AW76" s="133">
        <f>IF(AV76=1,G76,0)</f>
        <v>0</v>
      </c>
      <c r="AX76" s="133">
        <f>IF(AV76=2,G76,0)</f>
        <v>0</v>
      </c>
      <c r="AY76" s="133">
        <f>IF(AV76=3,G76,0)</f>
        <v>0</v>
      </c>
      <c r="AZ76" s="133">
        <f>IF(AV76=4,G76,0)</f>
        <v>0</v>
      </c>
      <c r="BA76" s="133">
        <f>IF(AV76=5,G76,0)</f>
        <v>0</v>
      </c>
      <c r="BW76" s="146">
        <v>7</v>
      </c>
      <c r="BX76" s="146">
        <v>1</v>
      </c>
      <c r="CV76" s="133">
        <v>0</v>
      </c>
    </row>
    <row r="77" spans="1:53" ht="12.75">
      <c r="A77" s="207"/>
      <c r="B77" s="149" t="s">
        <v>65</v>
      </c>
      <c r="C77" s="150" t="str">
        <f>CONCATENATE(B75," ",C75)</f>
        <v>99 Staveništní přesun hmot</v>
      </c>
      <c r="D77" s="151"/>
      <c r="E77" s="180"/>
      <c r="F77" s="152"/>
      <c r="G77" s="161">
        <f>+G76</f>
        <v>0</v>
      </c>
      <c r="K77" s="142">
        <v>4</v>
      </c>
      <c r="AW77" s="153">
        <f>SUM(AW75:AW76)</f>
        <v>0</v>
      </c>
      <c r="AX77" s="153">
        <f>SUM(AX75:AX76)</f>
        <v>0</v>
      </c>
      <c r="AY77" s="153">
        <f>SUM(AY75:AY76)</f>
        <v>0</v>
      </c>
      <c r="AZ77" s="153">
        <f>SUM(AZ75:AZ76)</f>
        <v>0</v>
      </c>
      <c r="BA77" s="153">
        <f>SUM(BA75:BA76)</f>
        <v>0</v>
      </c>
    </row>
    <row r="78" spans="1:11" ht="12.75">
      <c r="A78" s="203" t="s">
        <v>64</v>
      </c>
      <c r="B78" s="138" t="s">
        <v>108</v>
      </c>
      <c r="C78" s="139" t="s">
        <v>109</v>
      </c>
      <c r="D78" s="140"/>
      <c r="E78" s="177"/>
      <c r="F78" s="141"/>
      <c r="G78" s="189"/>
      <c r="K78" s="142">
        <v>1</v>
      </c>
    </row>
    <row r="79" spans="1:100" ht="12.75">
      <c r="A79" s="204">
        <f>1+A76</f>
        <v>45</v>
      </c>
      <c r="B79" s="143" t="s">
        <v>216</v>
      </c>
      <c r="C79" s="144" t="s">
        <v>110</v>
      </c>
      <c r="D79" s="145" t="s">
        <v>70</v>
      </c>
      <c r="E79" s="178">
        <v>345.913</v>
      </c>
      <c r="F79" s="219">
        <v>0</v>
      </c>
      <c r="G79" s="210">
        <f>ROUND((E79*F79),1)</f>
        <v>0</v>
      </c>
      <c r="K79" s="142">
        <v>2</v>
      </c>
      <c r="W79" s="133">
        <v>1</v>
      </c>
      <c r="X79" s="133">
        <v>7</v>
      </c>
      <c r="Y79" s="133">
        <v>7</v>
      </c>
      <c r="AV79" s="133">
        <v>2</v>
      </c>
      <c r="AW79" s="133">
        <f>IF(AV79=1,G79,0)</f>
        <v>0</v>
      </c>
      <c r="AX79" s="133">
        <f>IF(AV79=2,G79,0)</f>
        <v>0</v>
      </c>
      <c r="AY79" s="133">
        <f>IF(AV79=3,G79,0)</f>
        <v>0</v>
      </c>
      <c r="AZ79" s="133">
        <f>IF(AV79=4,G79,0)</f>
        <v>0</v>
      </c>
      <c r="BA79" s="133">
        <f>IF(AV79=5,G79,0)</f>
        <v>0</v>
      </c>
      <c r="BW79" s="146">
        <v>1</v>
      </c>
      <c r="BX79" s="146">
        <v>7</v>
      </c>
      <c r="CV79" s="133">
        <v>0.000350000000000072</v>
      </c>
    </row>
    <row r="80" spans="1:11" ht="12.75" customHeight="1">
      <c r="A80" s="205"/>
      <c r="B80" s="148"/>
      <c r="C80" s="281" t="s">
        <v>111</v>
      </c>
      <c r="D80" s="282"/>
      <c r="E80" s="179">
        <v>345.913</v>
      </c>
      <c r="F80" s="159"/>
      <c r="G80" s="190"/>
      <c r="I80" s="147" t="s">
        <v>111</v>
      </c>
      <c r="K80" s="142"/>
    </row>
    <row r="81" spans="1:100" ht="12.75">
      <c r="A81" s="204">
        <f>1+A79</f>
        <v>46</v>
      </c>
      <c r="B81" s="143" t="s">
        <v>321</v>
      </c>
      <c r="C81" s="144" t="s">
        <v>112</v>
      </c>
      <c r="D81" s="145" t="s">
        <v>70</v>
      </c>
      <c r="E81" s="178">
        <v>37.304</v>
      </c>
      <c r="F81" s="219">
        <v>0</v>
      </c>
      <c r="G81" s="210">
        <f>ROUND((E81*F81),1)</f>
        <v>0</v>
      </c>
      <c r="K81" s="142">
        <v>2</v>
      </c>
      <c r="W81" s="133">
        <v>1</v>
      </c>
      <c r="X81" s="133">
        <v>7</v>
      </c>
      <c r="Y81" s="133">
        <v>7</v>
      </c>
      <c r="AV81" s="133">
        <v>2</v>
      </c>
      <c r="AW81" s="133">
        <f>IF(AV81=1,G81,0)</f>
        <v>0</v>
      </c>
      <c r="AX81" s="133">
        <f>IF(AV81=2,G81,0)</f>
        <v>0</v>
      </c>
      <c r="AY81" s="133">
        <f>IF(AV81=3,G81,0)</f>
        <v>0</v>
      </c>
      <c r="AZ81" s="133">
        <f>IF(AV81=4,G81,0)</f>
        <v>0</v>
      </c>
      <c r="BA81" s="133">
        <f>IF(AV81=5,G81,0)</f>
        <v>0</v>
      </c>
      <c r="BW81" s="146">
        <v>1</v>
      </c>
      <c r="BX81" s="146">
        <v>7</v>
      </c>
      <c r="CV81" s="133">
        <v>0.000399999999999956</v>
      </c>
    </row>
    <row r="82" spans="1:11" ht="12" customHeight="1">
      <c r="A82" s="205"/>
      <c r="B82" s="148"/>
      <c r="C82" s="281" t="s">
        <v>113</v>
      </c>
      <c r="D82" s="282"/>
      <c r="E82" s="179">
        <v>37.304</v>
      </c>
      <c r="F82" s="159"/>
      <c r="G82" s="190"/>
      <c r="I82" s="147" t="s">
        <v>113</v>
      </c>
      <c r="K82" s="142"/>
    </row>
    <row r="83" spans="1:76" ht="12.75">
      <c r="A83" s="204">
        <f>1+A81</f>
        <v>47</v>
      </c>
      <c r="B83" s="143" t="s">
        <v>329</v>
      </c>
      <c r="C83" s="144" t="s">
        <v>330</v>
      </c>
      <c r="D83" s="247" t="s">
        <v>261</v>
      </c>
      <c r="E83" s="178">
        <v>148.2</v>
      </c>
      <c r="F83" s="219">
        <v>0</v>
      </c>
      <c r="G83" s="197">
        <f>ROUND((E83*F83),1)</f>
        <v>0</v>
      </c>
      <c r="K83" s="142"/>
      <c r="BW83" s="146"/>
      <c r="BX83" s="146"/>
    </row>
    <row r="84" spans="1:76" ht="12.75">
      <c r="A84" s="204">
        <f>1+A83</f>
        <v>48</v>
      </c>
      <c r="B84" s="143" t="s">
        <v>331</v>
      </c>
      <c r="C84" s="144" t="s">
        <v>332</v>
      </c>
      <c r="D84" s="247" t="s">
        <v>261</v>
      </c>
      <c r="E84" s="178">
        <v>163</v>
      </c>
      <c r="F84" s="219">
        <v>0</v>
      </c>
      <c r="G84" s="197">
        <f>ROUND((E84*F84),1)</f>
        <v>0</v>
      </c>
      <c r="K84" s="142"/>
      <c r="BW84" s="146"/>
      <c r="BX84" s="146"/>
    </row>
    <row r="85" spans="1:100" ht="12.75">
      <c r="A85" s="204">
        <f>1+A84</f>
        <v>49</v>
      </c>
      <c r="B85" s="143" t="s">
        <v>215</v>
      </c>
      <c r="C85" s="144" t="s">
        <v>114</v>
      </c>
      <c r="D85" s="145" t="s">
        <v>70</v>
      </c>
      <c r="E85" s="178">
        <v>345.913</v>
      </c>
      <c r="F85" s="219">
        <v>0</v>
      </c>
      <c r="G85" s="210">
        <f>ROUND((E85*F85),1)</f>
        <v>0</v>
      </c>
      <c r="K85" s="142">
        <v>2</v>
      </c>
      <c r="W85" s="133">
        <v>1</v>
      </c>
      <c r="X85" s="133">
        <v>7</v>
      </c>
      <c r="Y85" s="133">
        <v>7</v>
      </c>
      <c r="AV85" s="133">
        <v>2</v>
      </c>
      <c r="AW85" s="133">
        <f>IF(AV85=1,G85,0)</f>
        <v>0</v>
      </c>
      <c r="AX85" s="133">
        <f>IF(AV85=2,G85,0)</f>
        <v>0</v>
      </c>
      <c r="AY85" s="133">
        <f>IF(AV85=3,G85,0)</f>
        <v>0</v>
      </c>
      <c r="AZ85" s="133">
        <f>IF(AV85=4,G85,0)</f>
        <v>0</v>
      </c>
      <c r="BA85" s="133">
        <f>IF(AV85=5,G85,0)</f>
        <v>0</v>
      </c>
      <c r="BW85" s="146">
        <v>1</v>
      </c>
      <c r="BX85" s="146">
        <v>7</v>
      </c>
      <c r="CV85" s="133">
        <v>0</v>
      </c>
    </row>
    <row r="86" spans="1:11" ht="10.5" customHeight="1">
      <c r="A86" s="205"/>
      <c r="B86" s="148"/>
      <c r="C86" s="290" t="s">
        <v>115</v>
      </c>
      <c r="D86" s="291"/>
      <c r="E86" s="179">
        <v>0</v>
      </c>
      <c r="F86" s="159"/>
      <c r="G86" s="190"/>
      <c r="I86" s="147" t="s">
        <v>115</v>
      </c>
      <c r="K86" s="142"/>
    </row>
    <row r="87" spans="1:11" ht="12.75">
      <c r="A87" s="205"/>
      <c r="B87" s="148"/>
      <c r="C87" s="281" t="s">
        <v>116</v>
      </c>
      <c r="D87" s="282"/>
      <c r="E87" s="179">
        <v>345.913</v>
      </c>
      <c r="F87" s="159"/>
      <c r="G87" s="190"/>
      <c r="I87" s="158">
        <v>345913</v>
      </c>
      <c r="K87" s="142"/>
    </row>
    <row r="88" spans="1:100" ht="12.75">
      <c r="A88" s="204">
        <f>1+A85</f>
        <v>50</v>
      </c>
      <c r="B88" s="143" t="s">
        <v>117</v>
      </c>
      <c r="C88" s="144" t="s">
        <v>118</v>
      </c>
      <c r="D88" s="145" t="s">
        <v>70</v>
      </c>
      <c r="E88" s="178">
        <v>442.5647</v>
      </c>
      <c r="F88" s="219">
        <v>0</v>
      </c>
      <c r="G88" s="210">
        <f>ROUND((E88*F88),1)</f>
        <v>0</v>
      </c>
      <c r="K88" s="142">
        <v>2</v>
      </c>
      <c r="W88" s="133">
        <v>3</v>
      </c>
      <c r="X88" s="133">
        <v>7</v>
      </c>
      <c r="Y88" s="133">
        <v>62842041</v>
      </c>
      <c r="AV88" s="133">
        <v>2</v>
      </c>
      <c r="AW88" s="133">
        <f>IF(AV88=1,G88,0)</f>
        <v>0</v>
      </c>
      <c r="AX88" s="133">
        <f>IF(AV88=2,G88,0)</f>
        <v>0</v>
      </c>
      <c r="AY88" s="133">
        <f>IF(AV88=3,G88,0)</f>
        <v>0</v>
      </c>
      <c r="AZ88" s="133">
        <f>IF(AV88=4,G88,0)</f>
        <v>0</v>
      </c>
      <c r="BA88" s="133">
        <f>IF(AV88=5,G88,0)</f>
        <v>0</v>
      </c>
      <c r="BW88" s="146">
        <v>3</v>
      </c>
      <c r="BX88" s="146">
        <v>7</v>
      </c>
      <c r="CV88" s="133">
        <v>0.00600000000000023</v>
      </c>
    </row>
    <row r="89" spans="1:11" ht="12.75">
      <c r="A89" s="205"/>
      <c r="B89" s="148"/>
      <c r="C89" s="281" t="s">
        <v>119</v>
      </c>
      <c r="D89" s="282"/>
      <c r="E89" s="179">
        <v>397.7999</v>
      </c>
      <c r="F89" s="159"/>
      <c r="G89" s="190"/>
      <c r="I89" s="147" t="s">
        <v>119</v>
      </c>
      <c r="K89" s="142"/>
    </row>
    <row r="90" spans="1:11" ht="12.75">
      <c r="A90" s="205"/>
      <c r="B90" s="148"/>
      <c r="C90" s="281" t="s">
        <v>120</v>
      </c>
      <c r="D90" s="282"/>
      <c r="E90" s="179">
        <v>44.7648</v>
      </c>
      <c r="F90" s="159"/>
      <c r="G90" s="190"/>
      <c r="I90" s="147" t="s">
        <v>120</v>
      </c>
      <c r="K90" s="142"/>
    </row>
    <row r="91" spans="1:76" ht="12.75">
      <c r="A91" s="204">
        <f>1+A88</f>
        <v>51</v>
      </c>
      <c r="B91" s="143" t="s">
        <v>350</v>
      </c>
      <c r="C91" s="144" t="s">
        <v>351</v>
      </c>
      <c r="D91" s="247" t="s">
        <v>265</v>
      </c>
      <c r="E91" s="178">
        <v>14</v>
      </c>
      <c r="F91" s="219">
        <v>0</v>
      </c>
      <c r="G91" s="197">
        <f>ROUND((E91*F91),1)</f>
        <v>0</v>
      </c>
      <c r="K91" s="142"/>
      <c r="BW91" s="146"/>
      <c r="BX91" s="146"/>
    </row>
    <row r="92" spans="1:100" ht="12.75">
      <c r="A92" s="204">
        <f>1+A91</f>
        <v>52</v>
      </c>
      <c r="B92" s="143" t="s">
        <v>228</v>
      </c>
      <c r="C92" s="144" t="s">
        <v>121</v>
      </c>
      <c r="D92" s="145" t="s">
        <v>53</v>
      </c>
      <c r="E92" s="178">
        <v>3.15</v>
      </c>
      <c r="F92" s="219">
        <v>0</v>
      </c>
      <c r="G92" s="197">
        <f>ROUND((E92*F92),1)</f>
        <v>0</v>
      </c>
      <c r="K92" s="142">
        <v>2</v>
      </c>
      <c r="W92" s="133">
        <v>7</v>
      </c>
      <c r="X92" s="133">
        <v>1002</v>
      </c>
      <c r="Y92" s="133">
        <v>5</v>
      </c>
      <c r="AV92" s="133">
        <v>2</v>
      </c>
      <c r="AW92" s="133">
        <f>IF(AV92=1,G92,0)</f>
        <v>0</v>
      </c>
      <c r="AX92" s="133">
        <f>IF(AV92=2,G92,0)</f>
        <v>0</v>
      </c>
      <c r="AY92" s="133">
        <f>IF(AV92=3,G92,0)</f>
        <v>0</v>
      </c>
      <c r="AZ92" s="133">
        <f>IF(AV92=4,G92,0)</f>
        <v>0</v>
      </c>
      <c r="BA92" s="133">
        <f>IF(AV92=5,G92,0)</f>
        <v>0</v>
      </c>
      <c r="BW92" s="146">
        <v>7</v>
      </c>
      <c r="BX92" s="146">
        <v>1002</v>
      </c>
      <c r="CV92" s="133">
        <v>0</v>
      </c>
    </row>
    <row r="93" spans="1:53" ht="12.75">
      <c r="A93" s="207"/>
      <c r="B93" s="149" t="s">
        <v>65</v>
      </c>
      <c r="C93" s="150" t="str">
        <f>CONCATENATE(B78," ",C78)</f>
        <v>712 Živičné krytiny</v>
      </c>
      <c r="D93" s="151"/>
      <c r="E93" s="180"/>
      <c r="F93" s="152"/>
      <c r="G93" s="161">
        <f>SUM(G79:G92)</f>
        <v>0</v>
      </c>
      <c r="K93" s="142">
        <v>4</v>
      </c>
      <c r="AW93" s="153">
        <f>SUM(AW78:AW92)</f>
        <v>0</v>
      </c>
      <c r="AX93" s="153">
        <f>SUM(AX78:AX92)</f>
        <v>0</v>
      </c>
      <c r="AY93" s="153">
        <f>SUM(AY78:AY92)</f>
        <v>0</v>
      </c>
      <c r="AZ93" s="153">
        <f>SUM(AZ78:AZ92)</f>
        <v>0</v>
      </c>
      <c r="BA93" s="153">
        <f>SUM(BA78:BA92)</f>
        <v>0</v>
      </c>
    </row>
    <row r="94" spans="1:11" ht="12.75">
      <c r="A94" s="203" t="s">
        <v>64</v>
      </c>
      <c r="B94" s="138" t="s">
        <v>122</v>
      </c>
      <c r="C94" s="139" t="s">
        <v>123</v>
      </c>
      <c r="D94" s="140"/>
      <c r="E94" s="177"/>
      <c r="F94" s="141"/>
      <c r="G94" s="189"/>
      <c r="K94" s="142">
        <v>1</v>
      </c>
    </row>
    <row r="95" spans="1:100" s="198" customFormat="1" ht="22.5">
      <c r="A95" s="206">
        <f>1+A92</f>
        <v>53</v>
      </c>
      <c r="B95" s="193" t="s">
        <v>230</v>
      </c>
      <c r="C95" s="194" t="s">
        <v>231</v>
      </c>
      <c r="D95" s="195" t="s">
        <v>70</v>
      </c>
      <c r="E95" s="196">
        <v>261</v>
      </c>
      <c r="F95" s="232">
        <v>0</v>
      </c>
      <c r="G95" s="197">
        <f>ROUND((E95*F95),1)</f>
        <v>0</v>
      </c>
      <c r="K95" s="199">
        <v>2</v>
      </c>
      <c r="W95" s="198">
        <v>1</v>
      </c>
      <c r="X95" s="198">
        <v>7</v>
      </c>
      <c r="Y95" s="198">
        <v>7</v>
      </c>
      <c r="AV95" s="198">
        <v>2</v>
      </c>
      <c r="AW95" s="198">
        <f>IF(AV95=1,G95,0)</f>
        <v>0</v>
      </c>
      <c r="AX95" s="198">
        <f>IF(AV95=2,G95,0)</f>
        <v>0</v>
      </c>
      <c r="AY95" s="198">
        <f>IF(AV95=3,G95,0)</f>
        <v>0</v>
      </c>
      <c r="AZ95" s="198">
        <f>IF(AV95=4,G95,0)</f>
        <v>0</v>
      </c>
      <c r="BA95" s="198">
        <f>IF(AV95=5,G95,0)</f>
        <v>0</v>
      </c>
      <c r="BW95" s="200">
        <v>1</v>
      </c>
      <c r="BX95" s="200">
        <v>7</v>
      </c>
      <c r="CV95" s="198">
        <v>0.000530000000000364</v>
      </c>
    </row>
    <row r="96" spans="1:100" ht="12.75">
      <c r="A96" s="204">
        <f>1+A95</f>
        <v>54</v>
      </c>
      <c r="B96" s="143" t="s">
        <v>232</v>
      </c>
      <c r="C96" s="144" t="s">
        <v>124</v>
      </c>
      <c r="D96" s="145" t="s">
        <v>70</v>
      </c>
      <c r="E96" s="178">
        <v>313.2</v>
      </c>
      <c r="F96" s="232">
        <v>0</v>
      </c>
      <c r="G96" s="210">
        <f>ROUND((E96*F96),1)</f>
        <v>0</v>
      </c>
      <c r="K96" s="142">
        <v>2</v>
      </c>
      <c r="W96" s="133">
        <v>3</v>
      </c>
      <c r="X96" s="133">
        <v>7</v>
      </c>
      <c r="Y96" s="133">
        <v>28375944</v>
      </c>
      <c r="AV96" s="133">
        <v>2</v>
      </c>
      <c r="AW96" s="133">
        <f>IF(AV96=1,G96,0)</f>
        <v>0</v>
      </c>
      <c r="AX96" s="133">
        <f>IF(AV96=2,G96,0)</f>
        <v>0</v>
      </c>
      <c r="AY96" s="133">
        <f>IF(AV96=3,G96,0)</f>
        <v>0</v>
      </c>
      <c r="AZ96" s="133">
        <f>IF(AV96=4,G96,0)</f>
        <v>0</v>
      </c>
      <c r="BA96" s="133">
        <f>IF(AV96=5,G96,0)</f>
        <v>0</v>
      </c>
      <c r="BW96" s="146">
        <v>3</v>
      </c>
      <c r="BX96" s="146">
        <v>7</v>
      </c>
      <c r="CV96" s="133">
        <v>0.00091999999999981</v>
      </c>
    </row>
    <row r="97" spans="1:100" s="198" customFormat="1" ht="22.5">
      <c r="A97" s="206">
        <f>1+A96</f>
        <v>55</v>
      </c>
      <c r="B97" s="193" t="s">
        <v>233</v>
      </c>
      <c r="C97" s="194" t="s">
        <v>234</v>
      </c>
      <c r="D97" s="195" t="s">
        <v>70</v>
      </c>
      <c r="E97" s="196">
        <v>345.913</v>
      </c>
      <c r="F97" s="228">
        <v>0</v>
      </c>
      <c r="G97" s="197">
        <f>ROUND((E97*F97),1)</f>
        <v>0</v>
      </c>
      <c r="K97" s="199">
        <v>2</v>
      </c>
      <c r="W97" s="198">
        <v>1</v>
      </c>
      <c r="X97" s="198">
        <v>7</v>
      </c>
      <c r="Y97" s="198">
        <v>7</v>
      </c>
      <c r="AV97" s="198">
        <v>2</v>
      </c>
      <c r="AW97" s="198">
        <f>IF(AV97=1,G97,0)</f>
        <v>0</v>
      </c>
      <c r="AX97" s="198">
        <f>IF(AV97=2,G97,0)</f>
        <v>0</v>
      </c>
      <c r="AY97" s="198">
        <f>IF(AV97=3,G97,0)</f>
        <v>0</v>
      </c>
      <c r="AZ97" s="198">
        <f>IF(AV97=4,G97,0)</f>
        <v>0</v>
      </c>
      <c r="BA97" s="198">
        <f>IF(AV97=5,G97,0)</f>
        <v>0</v>
      </c>
      <c r="BW97" s="200">
        <v>1</v>
      </c>
      <c r="BX97" s="200">
        <v>7</v>
      </c>
      <c r="CV97" s="198">
        <v>0.00030999999999981</v>
      </c>
    </row>
    <row r="98" spans="1:11" ht="11.25" customHeight="1">
      <c r="A98" s="205"/>
      <c r="B98" s="148"/>
      <c r="C98" s="281" t="s">
        <v>111</v>
      </c>
      <c r="D98" s="282"/>
      <c r="E98" s="179">
        <v>345.913</v>
      </c>
      <c r="F98" s="159"/>
      <c r="G98" s="190"/>
      <c r="H98" s="198"/>
      <c r="I98" s="198"/>
      <c r="K98" s="142"/>
    </row>
    <row r="99" spans="1:100" ht="12.75">
      <c r="A99" s="204">
        <f>1+A97</f>
        <v>56</v>
      </c>
      <c r="B99" s="143" t="s">
        <v>125</v>
      </c>
      <c r="C99" s="144" t="s">
        <v>126</v>
      </c>
      <c r="D99" s="145" t="s">
        <v>70</v>
      </c>
      <c r="E99" s="178">
        <v>397.7999</v>
      </c>
      <c r="F99" s="219">
        <v>0</v>
      </c>
      <c r="G99" s="210">
        <f>ROUND((E99*F99),1)</f>
        <v>0</v>
      </c>
      <c r="K99" s="142">
        <v>2</v>
      </c>
      <c r="W99" s="133">
        <v>3</v>
      </c>
      <c r="X99" s="133">
        <v>0</v>
      </c>
      <c r="Y99" s="133">
        <v>28376787</v>
      </c>
      <c r="AV99" s="133">
        <v>2</v>
      </c>
      <c r="AW99" s="133">
        <f>IF(AV99=1,G99,0)</f>
        <v>0</v>
      </c>
      <c r="AX99" s="133">
        <f>IF(AV99=2,G99,0)</f>
        <v>0</v>
      </c>
      <c r="AY99" s="133">
        <f>IF(AV99=3,G99,0)</f>
        <v>0</v>
      </c>
      <c r="AZ99" s="133">
        <f>IF(AV99=4,G99,0)</f>
        <v>0</v>
      </c>
      <c r="BA99" s="133">
        <f>IF(AV99=5,G99,0)</f>
        <v>0</v>
      </c>
      <c r="BW99" s="146">
        <v>3</v>
      </c>
      <c r="BX99" s="146">
        <v>0</v>
      </c>
      <c r="CV99" s="133">
        <v>0.00780000000000314</v>
      </c>
    </row>
    <row r="100" spans="1:11" ht="12.75">
      <c r="A100" s="205"/>
      <c r="B100" s="148"/>
      <c r="C100" s="281" t="s">
        <v>119</v>
      </c>
      <c r="D100" s="282"/>
      <c r="E100" s="179">
        <v>397.7999</v>
      </c>
      <c r="F100" s="159"/>
      <c r="G100" s="190"/>
      <c r="I100" s="147" t="s">
        <v>119</v>
      </c>
      <c r="K100" s="142"/>
    </row>
    <row r="101" spans="1:100" s="198" customFormat="1" ht="22.5">
      <c r="A101" s="206">
        <f>1+A99</f>
        <v>57</v>
      </c>
      <c r="B101" s="193" t="s">
        <v>233</v>
      </c>
      <c r="C101" s="194" t="s">
        <v>234</v>
      </c>
      <c r="D101" s="195" t="s">
        <v>70</v>
      </c>
      <c r="E101" s="196">
        <v>345.913</v>
      </c>
      <c r="F101" s="228">
        <v>0</v>
      </c>
      <c r="G101" s="197">
        <f>ROUND((E101*F101),1)</f>
        <v>0</v>
      </c>
      <c r="K101" s="199">
        <v>2</v>
      </c>
      <c r="W101" s="198">
        <v>1</v>
      </c>
      <c r="X101" s="198">
        <v>7</v>
      </c>
      <c r="Y101" s="198">
        <v>7</v>
      </c>
      <c r="AV101" s="198">
        <v>2</v>
      </c>
      <c r="AW101" s="198">
        <f>IF(AV101=1,G101,0)</f>
        <v>0</v>
      </c>
      <c r="AX101" s="198">
        <f>IF(AV101=2,G101,0)</f>
        <v>0</v>
      </c>
      <c r="AY101" s="198">
        <f>IF(AV101=3,G101,0)</f>
        <v>0</v>
      </c>
      <c r="AZ101" s="198">
        <f>IF(AV101=4,G101,0)</f>
        <v>0</v>
      </c>
      <c r="BA101" s="198">
        <f>IF(AV101=5,G101,0)</f>
        <v>0</v>
      </c>
      <c r="BW101" s="200">
        <v>1</v>
      </c>
      <c r="BX101" s="200">
        <v>7</v>
      </c>
      <c r="CV101" s="198">
        <v>0.00030999999999981</v>
      </c>
    </row>
    <row r="102" spans="1:76" ht="12.75">
      <c r="A102" s="204">
        <f>1+A101</f>
        <v>58</v>
      </c>
      <c r="B102" s="143" t="s">
        <v>349</v>
      </c>
      <c r="C102" s="144" t="s">
        <v>375</v>
      </c>
      <c r="D102" s="195" t="s">
        <v>70</v>
      </c>
      <c r="E102" s="178">
        <v>397.7999</v>
      </c>
      <c r="F102" s="228">
        <v>0</v>
      </c>
      <c r="G102" s="197">
        <f>ROUND((E102*F102),1)</f>
        <v>0</v>
      </c>
      <c r="K102" s="142"/>
      <c r="BW102" s="146"/>
      <c r="BX102" s="146"/>
    </row>
    <row r="103" spans="1:100" ht="12.75">
      <c r="A103" s="204">
        <f>1+A102</f>
        <v>59</v>
      </c>
      <c r="B103" s="143" t="s">
        <v>229</v>
      </c>
      <c r="C103" s="144" t="s">
        <v>127</v>
      </c>
      <c r="D103" s="145" t="s">
        <v>53</v>
      </c>
      <c r="E103" s="178">
        <v>1.95</v>
      </c>
      <c r="F103" s="219">
        <v>0</v>
      </c>
      <c r="G103" s="197">
        <f>ROUND((E103*F103),1)</f>
        <v>0</v>
      </c>
      <c r="K103" s="142">
        <v>2</v>
      </c>
      <c r="W103" s="133">
        <v>7</v>
      </c>
      <c r="X103" s="133">
        <v>1002</v>
      </c>
      <c r="Y103" s="133">
        <v>5</v>
      </c>
      <c r="AV103" s="133">
        <v>2</v>
      </c>
      <c r="AW103" s="133">
        <f>IF(AV103=1,G103,0)</f>
        <v>0</v>
      </c>
      <c r="AX103" s="133">
        <f>IF(AV103=2,G103,0)</f>
        <v>0</v>
      </c>
      <c r="AY103" s="133">
        <f>IF(AV103=3,G103,0)</f>
        <v>0</v>
      </c>
      <c r="AZ103" s="133">
        <f>IF(AV103=4,G103,0)</f>
        <v>0</v>
      </c>
      <c r="BA103" s="133">
        <f>IF(AV103=5,G103,0)</f>
        <v>0</v>
      </c>
      <c r="BW103" s="146">
        <v>7</v>
      </c>
      <c r="BX103" s="146">
        <v>1002</v>
      </c>
      <c r="CV103" s="133">
        <v>0</v>
      </c>
    </row>
    <row r="104" spans="1:53" ht="12.75">
      <c r="A104" s="207"/>
      <c r="B104" s="149" t="s">
        <v>65</v>
      </c>
      <c r="C104" s="150" t="str">
        <f>CONCATENATE(B94," ",C94)</f>
        <v>713 Izolace tepelné</v>
      </c>
      <c r="D104" s="151"/>
      <c r="E104" s="180"/>
      <c r="F104" s="152"/>
      <c r="G104" s="161">
        <f>SUM(G95:G103)</f>
        <v>0</v>
      </c>
      <c r="K104" s="142">
        <v>4</v>
      </c>
      <c r="AW104" s="153">
        <f>SUM(AW94:AW103)</f>
        <v>0</v>
      </c>
      <c r="AX104" s="153">
        <f>SUM(AX94:AX103)</f>
        <v>0</v>
      </c>
      <c r="AY104" s="153">
        <f>SUM(AY94:AY103)</f>
        <v>0</v>
      </c>
      <c r="AZ104" s="153">
        <f>SUM(AZ94:AZ103)</f>
        <v>0</v>
      </c>
      <c r="BA104" s="153">
        <f>SUM(BA94:BA103)</f>
        <v>0</v>
      </c>
    </row>
    <row r="105" spans="1:11" ht="12.75">
      <c r="A105" s="203" t="s">
        <v>64</v>
      </c>
      <c r="B105" s="237" t="s">
        <v>284</v>
      </c>
      <c r="C105" s="238" t="s">
        <v>285</v>
      </c>
      <c r="D105" s="140"/>
      <c r="E105" s="177"/>
      <c r="F105" s="141"/>
      <c r="G105" s="189"/>
      <c r="K105" s="142">
        <v>1</v>
      </c>
    </row>
    <row r="106" spans="1:76" s="198" customFormat="1" ht="36" customHeight="1">
      <c r="A106" s="240">
        <f>1+A103</f>
        <v>60</v>
      </c>
      <c r="B106" s="193" t="s">
        <v>286</v>
      </c>
      <c r="C106" s="194" t="s">
        <v>376</v>
      </c>
      <c r="D106" s="229" t="s">
        <v>70</v>
      </c>
      <c r="E106" s="196">
        <v>82.3</v>
      </c>
      <c r="F106" s="232">
        <v>0</v>
      </c>
      <c r="G106" s="197">
        <f>ROUND((E106*F106),1)</f>
        <v>0</v>
      </c>
      <c r="K106" s="199"/>
      <c r="BW106" s="200"/>
      <c r="BX106" s="200"/>
    </row>
    <row r="107" spans="1:76" s="198" customFormat="1" ht="22.5">
      <c r="A107" s="240">
        <f>1+A106</f>
        <v>61</v>
      </c>
      <c r="B107" s="222" t="s">
        <v>287</v>
      </c>
      <c r="C107" s="194" t="s">
        <v>288</v>
      </c>
      <c r="D107" s="229" t="s">
        <v>53</v>
      </c>
      <c r="E107" s="196">
        <v>5.58</v>
      </c>
      <c r="F107" s="232">
        <v>0</v>
      </c>
      <c r="G107" s="197">
        <f>ROUND((E107*F107),1)</f>
        <v>0</v>
      </c>
      <c r="K107" s="199"/>
      <c r="BW107" s="200"/>
      <c r="BX107" s="200"/>
    </row>
    <row r="108" spans="1:53" ht="12.75">
      <c r="A108" s="207"/>
      <c r="B108" s="149" t="s">
        <v>65</v>
      </c>
      <c r="C108" s="150" t="s">
        <v>283</v>
      </c>
      <c r="D108" s="151"/>
      <c r="E108" s="180"/>
      <c r="F108" s="152"/>
      <c r="G108" s="161">
        <f>SUM(G106:G107)</f>
        <v>0</v>
      </c>
      <c r="K108" s="142">
        <v>4</v>
      </c>
      <c r="AW108" s="153">
        <f>SUM(AW96:AW107)</f>
        <v>0</v>
      </c>
      <c r="AX108" s="153">
        <f>SUM(AX96:AX107)</f>
        <v>0</v>
      </c>
      <c r="AY108" s="153">
        <f>SUM(AY96:AY107)</f>
        <v>0</v>
      </c>
      <c r="AZ108" s="153">
        <f>SUM(AZ96:AZ107)</f>
        <v>0</v>
      </c>
      <c r="BA108" s="153">
        <f>SUM(BA96:BA107)</f>
        <v>0</v>
      </c>
    </row>
    <row r="109" spans="1:11" ht="12.75">
      <c r="A109" s="203" t="s">
        <v>64</v>
      </c>
      <c r="B109" s="138" t="s">
        <v>128</v>
      </c>
      <c r="C109" s="139" t="s">
        <v>129</v>
      </c>
      <c r="D109" s="140"/>
      <c r="E109" s="177"/>
      <c r="F109" s="141"/>
      <c r="G109" s="189"/>
      <c r="K109" s="142">
        <v>1</v>
      </c>
    </row>
    <row r="110" spans="1:100" ht="12.75">
      <c r="A110" s="204">
        <f>1+A107</f>
        <v>62</v>
      </c>
      <c r="B110" s="143" t="s">
        <v>318</v>
      </c>
      <c r="C110" s="144" t="s">
        <v>130</v>
      </c>
      <c r="D110" s="145" t="s">
        <v>71</v>
      </c>
      <c r="E110" s="178">
        <v>84</v>
      </c>
      <c r="F110" s="219">
        <v>0</v>
      </c>
      <c r="G110" s="210">
        <f>ROUND((E110*F110),1)</f>
        <v>0</v>
      </c>
      <c r="K110" s="142">
        <v>2</v>
      </c>
      <c r="W110" s="133">
        <v>1</v>
      </c>
      <c r="X110" s="133">
        <v>7</v>
      </c>
      <c r="Y110" s="133">
        <v>7</v>
      </c>
      <c r="AV110" s="133">
        <v>2</v>
      </c>
      <c r="AW110" s="133">
        <f>IF(AV110=1,G110,0)</f>
        <v>0</v>
      </c>
      <c r="AX110" s="133">
        <f>IF(AV110=2,G110,0)</f>
        <v>0</v>
      </c>
      <c r="AY110" s="133">
        <f>IF(AV110=3,G110,0)</f>
        <v>0</v>
      </c>
      <c r="AZ110" s="133">
        <f>IF(AV110=4,G110,0)</f>
        <v>0</v>
      </c>
      <c r="BA110" s="133">
        <f>IF(AV110=5,G110,0)</f>
        <v>0</v>
      </c>
      <c r="BW110" s="146">
        <v>1</v>
      </c>
      <c r="BX110" s="146">
        <v>7</v>
      </c>
      <c r="CV110" s="133">
        <v>0</v>
      </c>
    </row>
    <row r="111" spans="1:11" ht="12.75" customHeight="1">
      <c r="A111" s="205"/>
      <c r="B111" s="148"/>
      <c r="C111" s="281" t="s">
        <v>131</v>
      </c>
      <c r="D111" s="282"/>
      <c r="E111" s="179">
        <v>84</v>
      </c>
      <c r="F111" s="159"/>
      <c r="G111" s="190"/>
      <c r="I111" s="147" t="s">
        <v>131</v>
      </c>
      <c r="K111" s="142"/>
    </row>
    <row r="112" spans="1:100" ht="12.75">
      <c r="A112" s="204">
        <f>1+A110</f>
        <v>63</v>
      </c>
      <c r="B112" s="143" t="s">
        <v>319</v>
      </c>
      <c r="C112" s="144" t="s">
        <v>132</v>
      </c>
      <c r="D112" s="145" t="s">
        <v>71</v>
      </c>
      <c r="E112" s="178">
        <v>31.6</v>
      </c>
      <c r="F112" s="219">
        <v>0</v>
      </c>
      <c r="G112" s="197">
        <f>ROUND((E112*F112),1)</f>
        <v>0</v>
      </c>
      <c r="K112" s="142">
        <v>2</v>
      </c>
      <c r="W112" s="133">
        <v>1</v>
      </c>
      <c r="X112" s="133">
        <v>7</v>
      </c>
      <c r="Y112" s="133">
        <v>7</v>
      </c>
      <c r="AV112" s="133">
        <v>2</v>
      </c>
      <c r="AW112" s="133">
        <f>IF(AV112=1,G112,0)</f>
        <v>0</v>
      </c>
      <c r="AX112" s="133">
        <f>IF(AV112=2,G112,0)</f>
        <v>0</v>
      </c>
      <c r="AY112" s="133">
        <f>IF(AV112=3,G112,0)</f>
        <v>0</v>
      </c>
      <c r="AZ112" s="133">
        <f>IF(AV112=4,G112,0)</f>
        <v>0</v>
      </c>
      <c r="BA112" s="133">
        <f>IF(AV112=5,G112,0)</f>
        <v>0</v>
      </c>
      <c r="BW112" s="146">
        <v>1</v>
      </c>
      <c r="BX112" s="146">
        <v>7</v>
      </c>
      <c r="CV112" s="133">
        <v>0</v>
      </c>
    </row>
    <row r="113" spans="1:100" ht="12.75">
      <c r="A113" s="204">
        <f>1+A112</f>
        <v>64</v>
      </c>
      <c r="B113" s="143" t="s">
        <v>320</v>
      </c>
      <c r="C113" s="144" t="s">
        <v>133</v>
      </c>
      <c r="D113" s="145" t="s">
        <v>71</v>
      </c>
      <c r="E113" s="178">
        <v>93.26</v>
      </c>
      <c r="F113" s="219">
        <v>0</v>
      </c>
      <c r="G113" s="210">
        <f>ROUND((E113*F113),1)</f>
        <v>0</v>
      </c>
      <c r="K113" s="142">
        <v>2</v>
      </c>
      <c r="W113" s="133">
        <v>1</v>
      </c>
      <c r="X113" s="133">
        <v>7</v>
      </c>
      <c r="Y113" s="133">
        <v>7</v>
      </c>
      <c r="AV113" s="133">
        <v>2</v>
      </c>
      <c r="AW113" s="133">
        <f>IF(AV113=1,G113,0)</f>
        <v>0</v>
      </c>
      <c r="AX113" s="133">
        <f>IF(AV113=2,G113,0)</f>
        <v>0</v>
      </c>
      <c r="AY113" s="133">
        <f>IF(AV113=3,G113,0)</f>
        <v>0</v>
      </c>
      <c r="AZ113" s="133">
        <f>IF(AV113=4,G113,0)</f>
        <v>0</v>
      </c>
      <c r="BA113" s="133">
        <f>IF(AV113=5,G113,0)</f>
        <v>0</v>
      </c>
      <c r="BW113" s="146">
        <v>1</v>
      </c>
      <c r="BX113" s="146">
        <v>7</v>
      </c>
      <c r="CV113" s="133">
        <v>0</v>
      </c>
    </row>
    <row r="114" spans="1:11" ht="12.75">
      <c r="A114" s="205"/>
      <c r="B114" s="148"/>
      <c r="C114" s="281" t="s">
        <v>134</v>
      </c>
      <c r="D114" s="282"/>
      <c r="E114" s="179">
        <v>93.26</v>
      </c>
      <c r="F114" s="159"/>
      <c r="G114" s="190"/>
      <c r="I114" s="147" t="s">
        <v>134</v>
      </c>
      <c r="K114" s="142"/>
    </row>
    <row r="115" spans="1:100" ht="12.75">
      <c r="A115" s="204">
        <f>1+A113</f>
        <v>65</v>
      </c>
      <c r="B115" s="221" t="s">
        <v>135</v>
      </c>
      <c r="C115" s="144" t="s">
        <v>136</v>
      </c>
      <c r="D115" s="145" t="s">
        <v>71</v>
      </c>
      <c r="E115" s="178">
        <v>63.5</v>
      </c>
      <c r="F115" s="230">
        <v>0</v>
      </c>
      <c r="G115" s="197">
        <f aca="true" t="shared" si="4" ref="G115:G122">ROUND((E115*F115),1)</f>
        <v>0</v>
      </c>
      <c r="K115" s="142">
        <v>2</v>
      </c>
      <c r="W115" s="133">
        <v>12</v>
      </c>
      <c r="X115" s="133">
        <v>0</v>
      </c>
      <c r="Y115" s="133">
        <v>62</v>
      </c>
      <c r="AV115" s="133">
        <v>2</v>
      </c>
      <c r="AW115" s="133">
        <f aca="true" t="shared" si="5" ref="AW115:AW123">IF(AV115=1,G115,0)</f>
        <v>0</v>
      </c>
      <c r="AX115" s="133">
        <f aca="true" t="shared" si="6" ref="AX115:AX123">IF(AV115=2,G115,0)</f>
        <v>0</v>
      </c>
      <c r="AY115" s="133">
        <f aca="true" t="shared" si="7" ref="AY115:AY123">IF(AV115=3,G115,0)</f>
        <v>0</v>
      </c>
      <c r="AZ115" s="133">
        <f aca="true" t="shared" si="8" ref="AZ115:AZ123">IF(AV115=4,G115,0)</f>
        <v>0</v>
      </c>
      <c r="BA115" s="133">
        <f aca="true" t="shared" si="9" ref="BA115:BA123">IF(AV115=5,G115,0)</f>
        <v>0</v>
      </c>
      <c r="BW115" s="146">
        <v>12</v>
      </c>
      <c r="BX115" s="146">
        <v>0</v>
      </c>
      <c r="CV115" s="133">
        <v>0</v>
      </c>
    </row>
    <row r="116" spans="1:100" ht="12.75">
      <c r="A116" s="204">
        <f aca="true" t="shared" si="10" ref="A116:A123">1+A115</f>
        <v>66</v>
      </c>
      <c r="B116" s="221" t="s">
        <v>137</v>
      </c>
      <c r="C116" s="144" t="s">
        <v>138</v>
      </c>
      <c r="D116" s="145" t="s">
        <v>71</v>
      </c>
      <c r="E116" s="178">
        <v>39.4</v>
      </c>
      <c r="F116" s="230">
        <v>0</v>
      </c>
      <c r="G116" s="197">
        <f t="shared" si="4"/>
        <v>0</v>
      </c>
      <c r="K116" s="142">
        <v>2</v>
      </c>
      <c r="W116" s="133">
        <v>12</v>
      </c>
      <c r="X116" s="133">
        <v>0</v>
      </c>
      <c r="Y116" s="133">
        <v>63</v>
      </c>
      <c r="AV116" s="133">
        <v>2</v>
      </c>
      <c r="AW116" s="133">
        <f t="shared" si="5"/>
        <v>0</v>
      </c>
      <c r="AX116" s="133">
        <f t="shared" si="6"/>
        <v>0</v>
      </c>
      <c r="AY116" s="133">
        <f t="shared" si="7"/>
        <v>0</v>
      </c>
      <c r="AZ116" s="133">
        <f t="shared" si="8"/>
        <v>0</v>
      </c>
      <c r="BA116" s="133">
        <f t="shared" si="9"/>
        <v>0</v>
      </c>
      <c r="BW116" s="146">
        <v>12</v>
      </c>
      <c r="BX116" s="146">
        <v>0</v>
      </c>
      <c r="CV116" s="133">
        <v>0</v>
      </c>
    </row>
    <row r="117" spans="1:100" s="198" customFormat="1" ht="22.5">
      <c r="A117" s="206">
        <f t="shared" si="10"/>
        <v>67</v>
      </c>
      <c r="B117" s="222" t="s">
        <v>139</v>
      </c>
      <c r="C117" s="194" t="s">
        <v>140</v>
      </c>
      <c r="D117" s="195" t="s">
        <v>71</v>
      </c>
      <c r="E117" s="196">
        <v>31.6</v>
      </c>
      <c r="F117" s="230">
        <v>0</v>
      </c>
      <c r="G117" s="197">
        <f t="shared" si="4"/>
        <v>0</v>
      </c>
      <c r="K117" s="199">
        <v>2</v>
      </c>
      <c r="W117" s="198">
        <v>12</v>
      </c>
      <c r="X117" s="198">
        <v>0</v>
      </c>
      <c r="Y117" s="198">
        <v>65</v>
      </c>
      <c r="AV117" s="198">
        <v>2</v>
      </c>
      <c r="AW117" s="198">
        <f t="shared" si="5"/>
        <v>0</v>
      </c>
      <c r="AX117" s="198">
        <f t="shared" si="6"/>
        <v>0</v>
      </c>
      <c r="AY117" s="198">
        <f t="shared" si="7"/>
        <v>0</v>
      </c>
      <c r="AZ117" s="198">
        <f t="shared" si="8"/>
        <v>0</v>
      </c>
      <c r="BA117" s="198">
        <f t="shared" si="9"/>
        <v>0</v>
      </c>
      <c r="BW117" s="200">
        <v>12</v>
      </c>
      <c r="BX117" s="200">
        <v>0</v>
      </c>
      <c r="CV117" s="198">
        <v>0</v>
      </c>
    </row>
    <row r="118" spans="1:100" ht="22.5">
      <c r="A118" s="206">
        <f t="shared" si="10"/>
        <v>68</v>
      </c>
      <c r="B118" s="221" t="s">
        <v>141</v>
      </c>
      <c r="C118" s="144" t="s">
        <v>403</v>
      </c>
      <c r="D118" s="145" t="s">
        <v>71</v>
      </c>
      <c r="E118" s="178">
        <v>57</v>
      </c>
      <c r="F118" s="230">
        <v>0</v>
      </c>
      <c r="G118" s="197">
        <f t="shared" si="4"/>
        <v>0</v>
      </c>
      <c r="K118" s="142">
        <v>2</v>
      </c>
      <c r="W118" s="133">
        <v>12</v>
      </c>
      <c r="X118" s="133">
        <v>0</v>
      </c>
      <c r="Y118" s="133">
        <v>66</v>
      </c>
      <c r="AV118" s="133">
        <v>2</v>
      </c>
      <c r="AW118" s="133">
        <f t="shared" si="5"/>
        <v>0</v>
      </c>
      <c r="AX118" s="133">
        <f t="shared" si="6"/>
        <v>0</v>
      </c>
      <c r="AY118" s="133">
        <f t="shared" si="7"/>
        <v>0</v>
      </c>
      <c r="AZ118" s="133">
        <f t="shared" si="8"/>
        <v>0</v>
      </c>
      <c r="BA118" s="133">
        <f t="shared" si="9"/>
        <v>0</v>
      </c>
      <c r="BW118" s="146">
        <v>12</v>
      </c>
      <c r="BX118" s="146">
        <v>0</v>
      </c>
      <c r="CV118" s="133">
        <v>0</v>
      </c>
    </row>
    <row r="119" spans="1:100" ht="22.5">
      <c r="A119" s="206">
        <f t="shared" si="10"/>
        <v>69</v>
      </c>
      <c r="B119" s="221" t="s">
        <v>142</v>
      </c>
      <c r="C119" s="144" t="s">
        <v>404</v>
      </c>
      <c r="D119" s="145" t="s">
        <v>71</v>
      </c>
      <c r="E119" s="178">
        <v>9</v>
      </c>
      <c r="F119" s="230">
        <v>0</v>
      </c>
      <c r="G119" s="197">
        <f t="shared" si="4"/>
        <v>0</v>
      </c>
      <c r="K119" s="142">
        <v>2</v>
      </c>
      <c r="W119" s="133">
        <v>12</v>
      </c>
      <c r="X119" s="133">
        <v>0</v>
      </c>
      <c r="Y119" s="133">
        <v>67</v>
      </c>
      <c r="AV119" s="133">
        <v>2</v>
      </c>
      <c r="AW119" s="133">
        <f t="shared" si="5"/>
        <v>0</v>
      </c>
      <c r="AX119" s="133">
        <f t="shared" si="6"/>
        <v>0</v>
      </c>
      <c r="AY119" s="133">
        <f t="shared" si="7"/>
        <v>0</v>
      </c>
      <c r="AZ119" s="133">
        <f t="shared" si="8"/>
        <v>0</v>
      </c>
      <c r="BA119" s="133">
        <f t="shared" si="9"/>
        <v>0</v>
      </c>
      <c r="BW119" s="146">
        <v>12</v>
      </c>
      <c r="BX119" s="146">
        <v>0</v>
      </c>
      <c r="CV119" s="133">
        <v>0</v>
      </c>
    </row>
    <row r="120" spans="1:100" ht="22.5">
      <c r="A120" s="206">
        <f t="shared" si="10"/>
        <v>70</v>
      </c>
      <c r="B120" s="221" t="s">
        <v>143</v>
      </c>
      <c r="C120" s="144" t="s">
        <v>405</v>
      </c>
      <c r="D120" s="145" t="s">
        <v>71</v>
      </c>
      <c r="E120" s="178">
        <v>13.2</v>
      </c>
      <c r="F120" s="230">
        <v>0</v>
      </c>
      <c r="G120" s="197">
        <f t="shared" si="4"/>
        <v>0</v>
      </c>
      <c r="K120" s="142">
        <v>2</v>
      </c>
      <c r="W120" s="133">
        <v>12</v>
      </c>
      <c r="X120" s="133">
        <v>0</v>
      </c>
      <c r="Y120" s="133">
        <v>68</v>
      </c>
      <c r="AV120" s="133">
        <v>2</v>
      </c>
      <c r="AW120" s="133">
        <f t="shared" si="5"/>
        <v>0</v>
      </c>
      <c r="AX120" s="133">
        <f t="shared" si="6"/>
        <v>0</v>
      </c>
      <c r="AY120" s="133">
        <f t="shared" si="7"/>
        <v>0</v>
      </c>
      <c r="AZ120" s="133">
        <f t="shared" si="8"/>
        <v>0</v>
      </c>
      <c r="BA120" s="133">
        <f t="shared" si="9"/>
        <v>0</v>
      </c>
      <c r="BW120" s="146">
        <v>12</v>
      </c>
      <c r="BX120" s="146">
        <v>0</v>
      </c>
      <c r="CV120" s="133">
        <v>0</v>
      </c>
    </row>
    <row r="121" spans="1:100" ht="12.75">
      <c r="A121" s="206">
        <f t="shared" si="10"/>
        <v>71</v>
      </c>
      <c r="B121" s="221" t="s">
        <v>144</v>
      </c>
      <c r="C121" s="144" t="s">
        <v>145</v>
      </c>
      <c r="D121" s="145" t="s">
        <v>71</v>
      </c>
      <c r="E121" s="178">
        <v>93</v>
      </c>
      <c r="F121" s="230">
        <v>0</v>
      </c>
      <c r="G121" s="197">
        <f t="shared" si="4"/>
        <v>0</v>
      </c>
      <c r="K121" s="142">
        <v>2</v>
      </c>
      <c r="W121" s="133">
        <v>12</v>
      </c>
      <c r="X121" s="133">
        <v>0</v>
      </c>
      <c r="Y121" s="133">
        <v>69</v>
      </c>
      <c r="AV121" s="133">
        <v>2</v>
      </c>
      <c r="AW121" s="133">
        <f t="shared" si="5"/>
        <v>0</v>
      </c>
      <c r="AX121" s="133">
        <f t="shared" si="6"/>
        <v>0</v>
      </c>
      <c r="AY121" s="133">
        <f t="shared" si="7"/>
        <v>0</v>
      </c>
      <c r="AZ121" s="133">
        <f t="shared" si="8"/>
        <v>0</v>
      </c>
      <c r="BA121" s="133">
        <f t="shared" si="9"/>
        <v>0</v>
      </c>
      <c r="BW121" s="146">
        <v>12</v>
      </c>
      <c r="BX121" s="146">
        <v>0</v>
      </c>
      <c r="CV121" s="133">
        <v>0</v>
      </c>
    </row>
    <row r="122" spans="1:100" ht="12.75">
      <c r="A122" s="206">
        <f t="shared" si="10"/>
        <v>72</v>
      </c>
      <c r="B122" s="221" t="s">
        <v>146</v>
      </c>
      <c r="C122" s="144" t="s">
        <v>147</v>
      </c>
      <c r="D122" s="145" t="s">
        <v>71</v>
      </c>
      <c r="E122" s="178">
        <v>93</v>
      </c>
      <c r="F122" s="230">
        <v>0</v>
      </c>
      <c r="G122" s="197">
        <f t="shared" si="4"/>
        <v>0</v>
      </c>
      <c r="K122" s="142">
        <v>2</v>
      </c>
      <c r="W122" s="133">
        <v>12</v>
      </c>
      <c r="X122" s="133">
        <v>0</v>
      </c>
      <c r="Y122" s="133">
        <v>70</v>
      </c>
      <c r="AV122" s="133">
        <v>2</v>
      </c>
      <c r="AW122" s="133">
        <f t="shared" si="5"/>
        <v>0</v>
      </c>
      <c r="AX122" s="133">
        <f t="shared" si="6"/>
        <v>0</v>
      </c>
      <c r="AY122" s="133">
        <f t="shared" si="7"/>
        <v>0</v>
      </c>
      <c r="AZ122" s="133">
        <f t="shared" si="8"/>
        <v>0</v>
      </c>
      <c r="BA122" s="133">
        <f t="shared" si="9"/>
        <v>0</v>
      </c>
      <c r="BW122" s="146">
        <v>12</v>
      </c>
      <c r="BX122" s="146">
        <v>0</v>
      </c>
      <c r="CV122" s="133">
        <v>0</v>
      </c>
    </row>
    <row r="123" spans="1:100" ht="12.75">
      <c r="A123" s="204">
        <f t="shared" si="10"/>
        <v>73</v>
      </c>
      <c r="B123" s="221" t="s">
        <v>148</v>
      </c>
      <c r="C123" s="144" t="s">
        <v>149</v>
      </c>
      <c r="D123" s="145" t="s">
        <v>71</v>
      </c>
      <c r="E123" s="178">
        <v>66</v>
      </c>
      <c r="F123" s="230">
        <v>0</v>
      </c>
      <c r="G123" s="160">
        <f>E123*F123</f>
        <v>0</v>
      </c>
      <c r="K123" s="142">
        <v>2</v>
      </c>
      <c r="W123" s="133">
        <v>12</v>
      </c>
      <c r="X123" s="133">
        <v>0</v>
      </c>
      <c r="Y123" s="133">
        <v>71</v>
      </c>
      <c r="AV123" s="133">
        <v>2</v>
      </c>
      <c r="AW123" s="133">
        <f t="shared" si="5"/>
        <v>0</v>
      </c>
      <c r="AX123" s="133">
        <f t="shared" si="6"/>
        <v>0</v>
      </c>
      <c r="AY123" s="133">
        <f t="shared" si="7"/>
        <v>0</v>
      </c>
      <c r="AZ123" s="133">
        <f t="shared" si="8"/>
        <v>0</v>
      </c>
      <c r="BA123" s="133">
        <f t="shared" si="9"/>
        <v>0</v>
      </c>
      <c r="BW123" s="146">
        <v>12</v>
      </c>
      <c r="BX123" s="146">
        <v>0</v>
      </c>
      <c r="CV123" s="133">
        <v>0</v>
      </c>
    </row>
    <row r="124" spans="1:11" ht="12.75">
      <c r="A124" s="205"/>
      <c r="B124" s="223"/>
      <c r="C124" s="281" t="s">
        <v>150</v>
      </c>
      <c r="D124" s="282"/>
      <c r="E124" s="179">
        <v>66</v>
      </c>
      <c r="F124" s="159"/>
      <c r="G124" s="190"/>
      <c r="I124" s="147" t="s">
        <v>150</v>
      </c>
      <c r="K124" s="142"/>
    </row>
    <row r="125" spans="1:100" ht="12.75">
      <c r="A125" s="204">
        <f>1+A123</f>
        <v>74</v>
      </c>
      <c r="B125" s="221" t="s">
        <v>151</v>
      </c>
      <c r="C125" s="144" t="s">
        <v>152</v>
      </c>
      <c r="D125" s="145" t="s">
        <v>71</v>
      </c>
      <c r="E125" s="178">
        <v>13.2</v>
      </c>
      <c r="F125" s="230">
        <v>0</v>
      </c>
      <c r="G125" s="197">
        <f>ROUND((E125*F125),1)</f>
        <v>0</v>
      </c>
      <c r="K125" s="142">
        <v>2</v>
      </c>
      <c r="W125" s="133">
        <v>12</v>
      </c>
      <c r="X125" s="133">
        <v>0</v>
      </c>
      <c r="Y125" s="133">
        <v>72</v>
      </c>
      <c r="AV125" s="133">
        <v>2</v>
      </c>
      <c r="AW125" s="133">
        <f>IF(AV125=1,G125,0)</f>
        <v>0</v>
      </c>
      <c r="AX125" s="133">
        <f>IF(AV125=2,G125,0)</f>
        <v>0</v>
      </c>
      <c r="AY125" s="133">
        <f>IF(AV125=3,G125,0)</f>
        <v>0</v>
      </c>
      <c r="AZ125" s="133">
        <f>IF(AV125=4,G125,0)</f>
        <v>0</v>
      </c>
      <c r="BA125" s="133">
        <f>IF(AV125=5,G125,0)</f>
        <v>0</v>
      </c>
      <c r="BW125" s="146">
        <v>12</v>
      </c>
      <c r="BX125" s="146">
        <v>0</v>
      </c>
      <c r="CV125" s="133">
        <v>0</v>
      </c>
    </row>
    <row r="126" spans="1:100" ht="12.75">
      <c r="A126" s="204">
        <f>1+A125</f>
        <v>75</v>
      </c>
      <c r="B126" s="221" t="s">
        <v>153</v>
      </c>
      <c r="C126" s="144" t="s">
        <v>154</v>
      </c>
      <c r="D126" s="145" t="s">
        <v>71</v>
      </c>
      <c r="E126" s="178">
        <v>68.6</v>
      </c>
      <c r="F126" s="230">
        <v>0</v>
      </c>
      <c r="G126" s="197">
        <f>ROUND((E126*F126),1)</f>
        <v>0</v>
      </c>
      <c r="K126" s="142">
        <v>2</v>
      </c>
      <c r="W126" s="133">
        <v>12</v>
      </c>
      <c r="X126" s="133">
        <v>0</v>
      </c>
      <c r="Y126" s="133">
        <v>73</v>
      </c>
      <c r="AV126" s="133">
        <v>2</v>
      </c>
      <c r="AW126" s="133">
        <f>IF(AV126=1,G126,0)</f>
        <v>0</v>
      </c>
      <c r="AX126" s="133">
        <f>IF(AV126=2,G126,0)</f>
        <v>0</v>
      </c>
      <c r="AY126" s="133">
        <f>IF(AV126=3,G126,0)</f>
        <v>0</v>
      </c>
      <c r="AZ126" s="133">
        <f>IF(AV126=4,G126,0)</f>
        <v>0</v>
      </c>
      <c r="BA126" s="133">
        <f>IF(AV126=5,G126,0)</f>
        <v>0</v>
      </c>
      <c r="BW126" s="146">
        <v>12</v>
      </c>
      <c r="BX126" s="146">
        <v>0</v>
      </c>
      <c r="CV126" s="133">
        <v>0</v>
      </c>
    </row>
    <row r="127" spans="1:100" ht="12.75">
      <c r="A127" s="204">
        <f>1+A126</f>
        <v>76</v>
      </c>
      <c r="B127" s="221" t="s">
        <v>155</v>
      </c>
      <c r="C127" s="144" t="s">
        <v>156</v>
      </c>
      <c r="D127" s="145" t="s">
        <v>71</v>
      </c>
      <c r="E127" s="178">
        <v>4.8</v>
      </c>
      <c r="F127" s="230">
        <v>0</v>
      </c>
      <c r="G127" s="197">
        <f>ROUND((E127*F127),1)</f>
        <v>0</v>
      </c>
      <c r="K127" s="142">
        <v>2</v>
      </c>
      <c r="W127" s="133">
        <v>12</v>
      </c>
      <c r="X127" s="133">
        <v>0</v>
      </c>
      <c r="Y127" s="133">
        <v>74</v>
      </c>
      <c r="AV127" s="133">
        <v>2</v>
      </c>
      <c r="AW127" s="133">
        <f>IF(AV127=1,G127,0)</f>
        <v>0</v>
      </c>
      <c r="AX127" s="133">
        <f>IF(AV127=2,G127,0)</f>
        <v>0</v>
      </c>
      <c r="AY127" s="133">
        <f>IF(AV127=3,G127,0)</f>
        <v>0</v>
      </c>
      <c r="AZ127" s="133">
        <f>IF(AV127=4,G127,0)</f>
        <v>0</v>
      </c>
      <c r="BA127" s="133">
        <f>IF(AV127=5,G127,0)</f>
        <v>0</v>
      </c>
      <c r="BW127" s="146">
        <v>12</v>
      </c>
      <c r="BX127" s="146">
        <v>0</v>
      </c>
      <c r="CV127" s="133">
        <v>0</v>
      </c>
    </row>
    <row r="128" spans="1:100" ht="12.75">
      <c r="A128" s="204">
        <f>1+A127</f>
        <v>77</v>
      </c>
      <c r="B128" s="143" t="s">
        <v>235</v>
      </c>
      <c r="C128" s="144" t="s">
        <v>157</v>
      </c>
      <c r="D128" s="145" t="s">
        <v>53</v>
      </c>
      <c r="E128" s="178">
        <v>1.56</v>
      </c>
      <c r="F128" s="219">
        <v>0</v>
      </c>
      <c r="G128" s="197">
        <f>ROUND((E128*F128),1)</f>
        <v>0</v>
      </c>
      <c r="K128" s="142">
        <v>2</v>
      </c>
      <c r="W128" s="133">
        <v>7</v>
      </c>
      <c r="X128" s="133">
        <v>1002</v>
      </c>
      <c r="Y128" s="133">
        <v>5</v>
      </c>
      <c r="AV128" s="133">
        <v>2</v>
      </c>
      <c r="AW128" s="133">
        <f>IF(AV128=1,G128,0)</f>
        <v>0</v>
      </c>
      <c r="AX128" s="133">
        <f>IF(AV128=2,G128,0)</f>
        <v>0</v>
      </c>
      <c r="AY128" s="133">
        <f>IF(AV128=3,G128,0)</f>
        <v>0</v>
      </c>
      <c r="AZ128" s="133">
        <f>IF(AV128=4,G128,0)</f>
        <v>0</v>
      </c>
      <c r="BA128" s="133">
        <f>IF(AV128=5,G128,0)</f>
        <v>0</v>
      </c>
      <c r="BW128" s="146">
        <v>7</v>
      </c>
      <c r="BX128" s="146">
        <v>1002</v>
      </c>
      <c r="CV128" s="133">
        <v>0</v>
      </c>
    </row>
    <row r="129" spans="1:53" ht="12.75">
      <c r="A129" s="207"/>
      <c r="B129" s="149" t="s">
        <v>65</v>
      </c>
      <c r="C129" s="150" t="str">
        <f>CONCATENATE(B109," ",C109)</f>
        <v>764 Konstrukce klempířské</v>
      </c>
      <c r="D129" s="151"/>
      <c r="E129" s="180"/>
      <c r="F129" s="152"/>
      <c r="G129" s="161">
        <f>SUM(G110:G128)</f>
        <v>0</v>
      </c>
      <c r="K129" s="142">
        <v>4</v>
      </c>
      <c r="AW129" s="153">
        <f>SUM(AW109:AW128)</f>
        <v>0</v>
      </c>
      <c r="AX129" s="153">
        <f>SUM(AX109:AX128)</f>
        <v>0</v>
      </c>
      <c r="AY129" s="153">
        <f>SUM(AY109:AY128)</f>
        <v>0</v>
      </c>
      <c r="AZ129" s="153">
        <f>SUM(AZ109:AZ128)</f>
        <v>0</v>
      </c>
      <c r="BA129" s="153">
        <f>SUM(BA109:BA128)</f>
        <v>0</v>
      </c>
    </row>
    <row r="130" spans="1:11" ht="12.75">
      <c r="A130" s="203" t="s">
        <v>64</v>
      </c>
      <c r="B130" s="138" t="s">
        <v>158</v>
      </c>
      <c r="C130" s="139" t="s">
        <v>159</v>
      </c>
      <c r="D130" s="140"/>
      <c r="E130" s="177"/>
      <c r="F130" s="141"/>
      <c r="G130" s="189"/>
      <c r="K130" s="142">
        <v>1</v>
      </c>
    </row>
    <row r="131" spans="1:100" ht="12.75">
      <c r="A131" s="204">
        <f>1+A128</f>
        <v>78</v>
      </c>
      <c r="B131" s="143" t="s">
        <v>305</v>
      </c>
      <c r="C131" s="144" t="s">
        <v>160</v>
      </c>
      <c r="D131" s="145" t="s">
        <v>92</v>
      </c>
      <c r="E131" s="178">
        <v>79.2</v>
      </c>
      <c r="F131" s="230">
        <v>0</v>
      </c>
      <c r="G131" s="210">
        <f>ROUND((E131*F131),1)</f>
        <v>0</v>
      </c>
      <c r="K131" s="142">
        <v>2</v>
      </c>
      <c r="W131" s="133">
        <v>1</v>
      </c>
      <c r="X131" s="133">
        <v>7</v>
      </c>
      <c r="Y131" s="133">
        <v>7</v>
      </c>
      <c r="AV131" s="133">
        <v>2</v>
      </c>
      <c r="AW131" s="133">
        <f>IF(AV131=1,G131,0)</f>
        <v>0</v>
      </c>
      <c r="AX131" s="133">
        <f>IF(AV131=2,G131,0)</f>
        <v>0</v>
      </c>
      <c r="AY131" s="133">
        <f>IF(AV131=3,G131,0)</f>
        <v>0</v>
      </c>
      <c r="AZ131" s="133">
        <f>IF(AV131=4,G131,0)</f>
        <v>0</v>
      </c>
      <c r="BA131" s="133">
        <f>IF(AV131=5,G131,0)</f>
        <v>0</v>
      </c>
      <c r="BW131" s="146">
        <v>1</v>
      </c>
      <c r="BX131" s="146">
        <v>7</v>
      </c>
      <c r="CV131" s="133">
        <v>0</v>
      </c>
    </row>
    <row r="132" spans="1:11" ht="22.5">
      <c r="A132" s="205"/>
      <c r="B132" s="148"/>
      <c r="C132" s="281" t="s">
        <v>161</v>
      </c>
      <c r="D132" s="282"/>
      <c r="E132" s="179">
        <v>79.2</v>
      </c>
      <c r="F132" s="231"/>
      <c r="G132" s="190"/>
      <c r="I132" s="147" t="s">
        <v>161</v>
      </c>
      <c r="K132" s="142"/>
    </row>
    <row r="133" spans="1:100" ht="12.75">
      <c r="A133" s="204">
        <f>1+A131</f>
        <v>79</v>
      </c>
      <c r="B133" s="143" t="s">
        <v>306</v>
      </c>
      <c r="C133" s="144" t="s">
        <v>162</v>
      </c>
      <c r="D133" s="145" t="s">
        <v>70</v>
      </c>
      <c r="E133" s="178">
        <v>52.290000000000006</v>
      </c>
      <c r="F133" s="230">
        <v>0</v>
      </c>
      <c r="G133" s="210">
        <f>ROUND((E133*F133),1)</f>
        <v>0</v>
      </c>
      <c r="K133" s="142">
        <v>2</v>
      </c>
      <c r="W133" s="133">
        <v>1</v>
      </c>
      <c r="X133" s="133">
        <v>7</v>
      </c>
      <c r="Y133" s="133">
        <v>7</v>
      </c>
      <c r="AV133" s="133">
        <v>2</v>
      </c>
      <c r="AW133" s="133">
        <f>IF(AV133=1,G133,0)</f>
        <v>0</v>
      </c>
      <c r="AX133" s="133">
        <f>IF(AV133=2,G133,0)</f>
        <v>0</v>
      </c>
      <c r="AY133" s="133">
        <f>IF(AV133=3,G133,0)</f>
        <v>0</v>
      </c>
      <c r="AZ133" s="133">
        <f>IF(AV133=4,G133,0)</f>
        <v>0</v>
      </c>
      <c r="BA133" s="133">
        <f>IF(AV133=5,G133,0)</f>
        <v>0</v>
      </c>
      <c r="BW133" s="146">
        <v>1</v>
      </c>
      <c r="BX133" s="146">
        <v>7</v>
      </c>
      <c r="CV133" s="133">
        <v>0.000159999999999938</v>
      </c>
    </row>
    <row r="134" spans="1:11" ht="12.75">
      <c r="A134" s="205"/>
      <c r="B134" s="148"/>
      <c r="C134" s="281" t="s">
        <v>163</v>
      </c>
      <c r="D134" s="282"/>
      <c r="E134" s="179">
        <v>0</v>
      </c>
      <c r="F134" s="231"/>
      <c r="G134" s="190"/>
      <c r="I134" s="147" t="s">
        <v>163</v>
      </c>
      <c r="K134" s="142"/>
    </row>
    <row r="135" spans="1:11" ht="13.5" customHeight="1">
      <c r="A135" s="205"/>
      <c r="B135" s="148"/>
      <c r="C135" s="281" t="s">
        <v>256</v>
      </c>
      <c r="D135" s="282"/>
      <c r="E135" s="179">
        <v>38.760000000000005</v>
      </c>
      <c r="F135" s="231"/>
      <c r="G135" s="190"/>
      <c r="I135" s="147" t="s">
        <v>164</v>
      </c>
      <c r="K135" s="142"/>
    </row>
    <row r="136" spans="1:11" ht="12.75">
      <c r="A136" s="205"/>
      <c r="B136" s="148"/>
      <c r="C136" s="281" t="s">
        <v>165</v>
      </c>
      <c r="D136" s="282"/>
      <c r="E136" s="179">
        <v>0</v>
      </c>
      <c r="F136" s="231"/>
      <c r="G136" s="190"/>
      <c r="I136" s="147" t="s">
        <v>165</v>
      </c>
      <c r="K136" s="142"/>
    </row>
    <row r="137" spans="1:11" ht="13.5" customHeight="1">
      <c r="A137" s="205"/>
      <c r="B137" s="148"/>
      <c r="C137" s="281" t="s">
        <v>257</v>
      </c>
      <c r="D137" s="282"/>
      <c r="E137" s="179">
        <v>4.95</v>
      </c>
      <c r="F137" s="231"/>
      <c r="G137" s="190"/>
      <c r="I137" s="147" t="s">
        <v>166</v>
      </c>
      <c r="K137" s="142"/>
    </row>
    <row r="138" spans="1:11" ht="12.75">
      <c r="A138" s="205"/>
      <c r="B138" s="148"/>
      <c r="C138" s="281" t="s">
        <v>167</v>
      </c>
      <c r="D138" s="282"/>
      <c r="E138" s="179">
        <v>0</v>
      </c>
      <c r="F138" s="231"/>
      <c r="G138" s="190"/>
      <c r="I138" s="147" t="s">
        <v>167</v>
      </c>
      <c r="K138" s="142"/>
    </row>
    <row r="139" spans="1:11" ht="12" customHeight="1">
      <c r="A139" s="205"/>
      <c r="B139" s="148"/>
      <c r="C139" s="281" t="s">
        <v>258</v>
      </c>
      <c r="D139" s="282"/>
      <c r="E139" s="179">
        <v>8.58</v>
      </c>
      <c r="F139" s="231"/>
      <c r="G139" s="190"/>
      <c r="I139" s="147" t="s">
        <v>168</v>
      </c>
      <c r="K139" s="142"/>
    </row>
    <row r="140" spans="1:100" ht="12.75">
      <c r="A140" s="204">
        <f>1+A133</f>
        <v>80</v>
      </c>
      <c r="B140" s="143" t="s">
        <v>307</v>
      </c>
      <c r="C140" s="144" t="s">
        <v>169</v>
      </c>
      <c r="D140" s="145" t="s">
        <v>92</v>
      </c>
      <c r="E140" s="178">
        <v>10</v>
      </c>
      <c r="F140" s="230">
        <v>0</v>
      </c>
      <c r="G140" s="197">
        <f>ROUND((E140*F140),1)</f>
        <v>0</v>
      </c>
      <c r="K140" s="142">
        <v>2</v>
      </c>
      <c r="W140" s="133">
        <v>1</v>
      </c>
      <c r="X140" s="133">
        <v>7</v>
      </c>
      <c r="Y140" s="133">
        <v>7</v>
      </c>
      <c r="AV140" s="133">
        <v>2</v>
      </c>
      <c r="AW140" s="133">
        <f>IF(AV140=1,G140,0)</f>
        <v>0</v>
      </c>
      <c r="AX140" s="133">
        <f>IF(AV140=2,G140,0)</f>
        <v>0</v>
      </c>
      <c r="AY140" s="133">
        <f>IF(AV140=3,G140,0)</f>
        <v>0</v>
      </c>
      <c r="AZ140" s="133">
        <f>IF(AV140=4,G140,0)</f>
        <v>0</v>
      </c>
      <c r="BA140" s="133">
        <f>IF(AV140=5,G140,0)</f>
        <v>0</v>
      </c>
      <c r="BW140" s="146">
        <v>1</v>
      </c>
      <c r="BX140" s="146">
        <v>7</v>
      </c>
      <c r="CV140" s="133">
        <v>9.99999999999612E-06</v>
      </c>
    </row>
    <row r="141" spans="1:100" ht="12.75">
      <c r="A141" s="204">
        <f>1+A140</f>
        <v>81</v>
      </c>
      <c r="B141" s="143" t="s">
        <v>308</v>
      </c>
      <c r="C141" s="144" t="s">
        <v>170</v>
      </c>
      <c r="D141" s="145" t="s">
        <v>92</v>
      </c>
      <c r="E141" s="178">
        <v>49</v>
      </c>
      <c r="F141" s="230">
        <v>0</v>
      </c>
      <c r="G141" s="210">
        <f>ROUND((E141*F141),1)</f>
        <v>0</v>
      </c>
      <c r="K141" s="142">
        <v>2</v>
      </c>
      <c r="W141" s="133">
        <v>1</v>
      </c>
      <c r="X141" s="133">
        <v>7</v>
      </c>
      <c r="Y141" s="133">
        <v>7</v>
      </c>
      <c r="AV141" s="133">
        <v>2</v>
      </c>
      <c r="AW141" s="133">
        <f>IF(AV141=1,G141,0)</f>
        <v>0</v>
      </c>
      <c r="AX141" s="133">
        <f>IF(AV141=2,G141,0)</f>
        <v>0</v>
      </c>
      <c r="AY141" s="133">
        <f>IF(AV141=3,G141,0)</f>
        <v>0</v>
      </c>
      <c r="AZ141" s="133">
        <f>IF(AV141=4,G141,0)</f>
        <v>0</v>
      </c>
      <c r="BA141" s="133">
        <f>IF(AV141=5,G141,0)</f>
        <v>0</v>
      </c>
      <c r="BW141" s="146">
        <v>1</v>
      </c>
      <c r="BX141" s="146">
        <v>7</v>
      </c>
      <c r="CV141" s="133">
        <v>1.99999999999922E-05</v>
      </c>
    </row>
    <row r="142" spans="1:11" ht="12.75">
      <c r="A142" s="205"/>
      <c r="B142" s="148"/>
      <c r="C142" s="281" t="s">
        <v>171</v>
      </c>
      <c r="D142" s="282"/>
      <c r="E142" s="179">
        <v>49</v>
      </c>
      <c r="F142" s="231"/>
      <c r="G142" s="190"/>
      <c r="I142" s="147" t="s">
        <v>171</v>
      </c>
      <c r="K142" s="142"/>
    </row>
    <row r="143" spans="1:100" ht="22.5">
      <c r="A143" s="204">
        <f>1+A141</f>
        <v>82</v>
      </c>
      <c r="B143" s="143" t="s">
        <v>172</v>
      </c>
      <c r="C143" s="144" t="s">
        <v>392</v>
      </c>
      <c r="D143" s="145" t="s">
        <v>70</v>
      </c>
      <c r="E143" s="178">
        <v>57.5</v>
      </c>
      <c r="F143" s="232">
        <v>0</v>
      </c>
      <c r="G143" s="210">
        <f>ROUND((E143*F143),1)</f>
        <v>0</v>
      </c>
      <c r="K143" s="142">
        <v>2</v>
      </c>
      <c r="W143" s="133">
        <v>12</v>
      </c>
      <c r="X143" s="133">
        <v>0</v>
      </c>
      <c r="Y143" s="133">
        <v>81</v>
      </c>
      <c r="AV143" s="133">
        <v>2</v>
      </c>
      <c r="AW143" s="133">
        <f>IF(AV143=1,G143,0)</f>
        <v>0</v>
      </c>
      <c r="AX143" s="133">
        <f>IF(AV143=2,G143,0)</f>
        <v>0</v>
      </c>
      <c r="AY143" s="133">
        <f>IF(AV143=3,G143,0)</f>
        <v>0</v>
      </c>
      <c r="AZ143" s="133">
        <f>IF(AV143=4,G143,0)</f>
        <v>0</v>
      </c>
      <c r="BA143" s="133">
        <f>IF(AV143=5,G143,0)</f>
        <v>0</v>
      </c>
      <c r="BW143" s="146">
        <v>12</v>
      </c>
      <c r="BX143" s="146">
        <v>0</v>
      </c>
      <c r="CV143" s="133">
        <v>0</v>
      </c>
    </row>
    <row r="144" spans="1:11" ht="12.75">
      <c r="A144" s="205"/>
      <c r="B144" s="148"/>
      <c r="C144" s="288" t="s">
        <v>259</v>
      </c>
      <c r="D144" s="289"/>
      <c r="E144" s="179">
        <v>57.5</v>
      </c>
      <c r="F144" s="231"/>
      <c r="G144" s="190"/>
      <c r="I144" s="147" t="s">
        <v>173</v>
      </c>
      <c r="K144" s="142"/>
    </row>
    <row r="145" spans="1:100" ht="12.75">
      <c r="A145" s="204">
        <f>1+A143</f>
        <v>83</v>
      </c>
      <c r="B145" s="143" t="s">
        <v>174</v>
      </c>
      <c r="C145" s="144" t="s">
        <v>393</v>
      </c>
      <c r="D145" s="145" t="s">
        <v>92</v>
      </c>
      <c r="E145" s="178">
        <v>38</v>
      </c>
      <c r="F145" s="230">
        <v>0</v>
      </c>
      <c r="G145" s="197">
        <f>ROUND((E145*F145),1)</f>
        <v>0</v>
      </c>
      <c r="K145" s="142">
        <v>2</v>
      </c>
      <c r="W145" s="133">
        <v>12</v>
      </c>
      <c r="X145" s="133">
        <v>0</v>
      </c>
      <c r="Y145" s="133">
        <v>33</v>
      </c>
      <c r="AV145" s="133">
        <v>2</v>
      </c>
      <c r="AW145" s="133">
        <f>IF(AV145=1,G145,0)</f>
        <v>0</v>
      </c>
      <c r="AX145" s="133">
        <f>IF(AV145=2,G145,0)</f>
        <v>0</v>
      </c>
      <c r="AY145" s="133">
        <f>IF(AV145=3,G145,0)</f>
        <v>0</v>
      </c>
      <c r="AZ145" s="133">
        <f>IF(AV145=4,G145,0)</f>
        <v>0</v>
      </c>
      <c r="BA145" s="133">
        <f>IF(AV145=5,G145,0)</f>
        <v>0</v>
      </c>
      <c r="BW145" s="146">
        <v>12</v>
      </c>
      <c r="BX145" s="146">
        <v>0</v>
      </c>
      <c r="CV145" s="133">
        <v>0</v>
      </c>
    </row>
    <row r="146" spans="1:100" ht="12.75">
      <c r="A146" s="204">
        <f>1+A145</f>
        <v>84</v>
      </c>
      <c r="B146" s="143" t="s">
        <v>175</v>
      </c>
      <c r="C146" s="144" t="s">
        <v>394</v>
      </c>
      <c r="D146" s="145" t="s">
        <v>92</v>
      </c>
      <c r="E146" s="178">
        <v>10</v>
      </c>
      <c r="F146" s="230">
        <v>0</v>
      </c>
      <c r="G146" s="197">
        <f>ROUND((E146*F146),1)</f>
        <v>0</v>
      </c>
      <c r="K146" s="142">
        <v>2</v>
      </c>
      <c r="W146" s="133">
        <v>12</v>
      </c>
      <c r="X146" s="133">
        <v>0</v>
      </c>
      <c r="Y146" s="133">
        <v>34</v>
      </c>
      <c r="AV146" s="133">
        <v>2</v>
      </c>
      <c r="AW146" s="133">
        <f>IF(AV146=1,G146,0)</f>
        <v>0</v>
      </c>
      <c r="AX146" s="133">
        <f>IF(AV146=2,G146,0)</f>
        <v>0</v>
      </c>
      <c r="AY146" s="133">
        <f>IF(AV146=3,G146,0)</f>
        <v>0</v>
      </c>
      <c r="AZ146" s="133">
        <f>IF(AV146=4,G146,0)</f>
        <v>0</v>
      </c>
      <c r="BA146" s="133">
        <f>IF(AV146=5,G146,0)</f>
        <v>0</v>
      </c>
      <c r="BW146" s="146">
        <v>12</v>
      </c>
      <c r="BX146" s="146">
        <v>0</v>
      </c>
      <c r="CV146" s="133">
        <v>0</v>
      </c>
    </row>
    <row r="147" spans="1:100" ht="12.75">
      <c r="A147" s="204">
        <f>1+A146</f>
        <v>85</v>
      </c>
      <c r="B147" s="143" t="s">
        <v>176</v>
      </c>
      <c r="C147" s="144" t="s">
        <v>395</v>
      </c>
      <c r="D147" s="145" t="s">
        <v>92</v>
      </c>
      <c r="E147" s="178">
        <v>13</v>
      </c>
      <c r="F147" s="230">
        <v>0</v>
      </c>
      <c r="G147" s="197">
        <f>ROUND((E147*F147),1)</f>
        <v>0</v>
      </c>
      <c r="K147" s="142">
        <v>2</v>
      </c>
      <c r="W147" s="133">
        <v>12</v>
      </c>
      <c r="X147" s="133">
        <v>0</v>
      </c>
      <c r="Y147" s="133">
        <v>35</v>
      </c>
      <c r="AV147" s="133">
        <v>2</v>
      </c>
      <c r="AW147" s="133">
        <f>IF(AV147=1,G147,0)</f>
        <v>0</v>
      </c>
      <c r="AX147" s="133">
        <f>IF(AV147=2,G147,0)</f>
        <v>0</v>
      </c>
      <c r="AY147" s="133">
        <f>IF(AV147=3,G147,0)</f>
        <v>0</v>
      </c>
      <c r="AZ147" s="133">
        <f>IF(AV147=4,G147,0)</f>
        <v>0</v>
      </c>
      <c r="BA147" s="133">
        <f>IF(AV147=5,G147,0)</f>
        <v>0</v>
      </c>
      <c r="BW147" s="146">
        <v>12</v>
      </c>
      <c r="BX147" s="146">
        <v>0</v>
      </c>
      <c r="CV147" s="133">
        <v>0</v>
      </c>
    </row>
    <row r="148" spans="1:100" s="198" customFormat="1" ht="25.5">
      <c r="A148" s="206">
        <f>1+A147</f>
        <v>86</v>
      </c>
      <c r="B148" s="193" t="s">
        <v>249</v>
      </c>
      <c r="C148" s="194" t="s">
        <v>251</v>
      </c>
      <c r="D148" s="195" t="s">
        <v>71</v>
      </c>
      <c r="E148" s="196">
        <v>9.9</v>
      </c>
      <c r="F148" s="232">
        <v>0</v>
      </c>
      <c r="G148" s="197">
        <f>ROUND((E148*F148),1)</f>
        <v>0</v>
      </c>
      <c r="K148" s="199">
        <v>2</v>
      </c>
      <c r="W148" s="198">
        <v>3</v>
      </c>
      <c r="X148" s="198">
        <v>0</v>
      </c>
      <c r="Y148" s="198" t="s">
        <v>177</v>
      </c>
      <c r="AV148" s="198">
        <v>2</v>
      </c>
      <c r="AW148" s="198">
        <f>IF(AV148=1,G148,0)</f>
        <v>0</v>
      </c>
      <c r="AX148" s="198">
        <f>IF(AV148=2,G148,0)</f>
        <v>0</v>
      </c>
      <c r="AY148" s="198">
        <f>IF(AV148=3,G148,0)</f>
        <v>0</v>
      </c>
      <c r="AZ148" s="198">
        <f>IF(AV148=4,G148,0)</f>
        <v>0</v>
      </c>
      <c r="BA148" s="198">
        <f>IF(AV148=5,G148,0)</f>
        <v>0</v>
      </c>
      <c r="BW148" s="200">
        <v>3</v>
      </c>
      <c r="BX148" s="200">
        <v>0</v>
      </c>
      <c r="CV148" s="198">
        <v>0.00195000000000078</v>
      </c>
    </row>
    <row r="149" spans="1:11" ht="12.75">
      <c r="A149" s="205"/>
      <c r="B149" s="148"/>
      <c r="C149" s="281" t="s">
        <v>178</v>
      </c>
      <c r="D149" s="282"/>
      <c r="E149" s="179">
        <v>9.9</v>
      </c>
      <c r="F149" s="231"/>
      <c r="G149" s="190"/>
      <c r="I149" s="147" t="s">
        <v>178</v>
      </c>
      <c r="K149" s="142"/>
    </row>
    <row r="150" spans="1:100" s="198" customFormat="1" ht="25.5">
      <c r="A150" s="206">
        <f>1+A148</f>
        <v>87</v>
      </c>
      <c r="B150" s="193" t="s">
        <v>250</v>
      </c>
      <c r="C150" s="194" t="s">
        <v>252</v>
      </c>
      <c r="D150" s="195" t="s">
        <v>71</v>
      </c>
      <c r="E150" s="196">
        <v>62.7</v>
      </c>
      <c r="F150" s="232">
        <v>0</v>
      </c>
      <c r="G150" s="197">
        <f>ROUND((E150*F150),1)</f>
        <v>0</v>
      </c>
      <c r="K150" s="199">
        <v>2</v>
      </c>
      <c r="W150" s="198">
        <v>3</v>
      </c>
      <c r="X150" s="198">
        <v>0</v>
      </c>
      <c r="Y150" s="198" t="s">
        <v>179</v>
      </c>
      <c r="AV150" s="198">
        <v>2</v>
      </c>
      <c r="AW150" s="198">
        <f>IF(AV150=1,G150,0)</f>
        <v>0</v>
      </c>
      <c r="AX150" s="198">
        <f>IF(AV150=2,G150,0)</f>
        <v>0</v>
      </c>
      <c r="AY150" s="198">
        <f>IF(AV150=3,G150,0)</f>
        <v>0</v>
      </c>
      <c r="AZ150" s="198">
        <f>IF(AV150=4,G150,0)</f>
        <v>0</v>
      </c>
      <c r="BA150" s="198">
        <f>IF(AV150=5,G150,0)</f>
        <v>0</v>
      </c>
      <c r="BW150" s="200">
        <v>3</v>
      </c>
      <c r="BX150" s="200">
        <v>0</v>
      </c>
      <c r="CV150" s="198">
        <v>0.00325000000000131</v>
      </c>
    </row>
    <row r="151" spans="1:11" ht="12.75">
      <c r="A151" s="205"/>
      <c r="B151" s="148"/>
      <c r="C151" s="281" t="s">
        <v>180</v>
      </c>
      <c r="D151" s="282"/>
      <c r="E151" s="179">
        <v>62.7</v>
      </c>
      <c r="F151" s="231"/>
      <c r="G151" s="190"/>
      <c r="I151" s="147" t="s">
        <v>180</v>
      </c>
      <c r="K151" s="142"/>
    </row>
    <row r="152" spans="1:100" s="198" customFormat="1" ht="25.5">
      <c r="A152" s="206">
        <f>1+A150</f>
        <v>88</v>
      </c>
      <c r="B152" s="193" t="s">
        <v>253</v>
      </c>
      <c r="C152" s="194" t="s">
        <v>254</v>
      </c>
      <c r="D152" s="195" t="s">
        <v>71</v>
      </c>
      <c r="E152" s="196">
        <v>14.52</v>
      </c>
      <c r="F152" s="232">
        <v>0</v>
      </c>
      <c r="G152" s="197">
        <f>ROUND((E152*F152),1)</f>
        <v>0</v>
      </c>
      <c r="K152" s="199">
        <v>2</v>
      </c>
      <c r="W152" s="198">
        <v>3</v>
      </c>
      <c r="X152" s="198">
        <v>0</v>
      </c>
      <c r="Y152" s="198" t="s">
        <v>181</v>
      </c>
      <c r="AV152" s="198">
        <v>2</v>
      </c>
      <c r="AW152" s="198">
        <f>IF(AV152=1,G152,0)</f>
        <v>0</v>
      </c>
      <c r="AX152" s="198">
        <f>IF(AV152=2,G152,0)</f>
        <v>0</v>
      </c>
      <c r="AY152" s="198">
        <f>IF(AV152=3,G152,0)</f>
        <v>0</v>
      </c>
      <c r="AZ152" s="198">
        <f>IF(AV152=4,G152,0)</f>
        <v>0</v>
      </c>
      <c r="BA152" s="198">
        <f>IF(AV152=5,G152,0)</f>
        <v>0</v>
      </c>
      <c r="BW152" s="200">
        <v>3</v>
      </c>
      <c r="BX152" s="200">
        <v>0</v>
      </c>
      <c r="CV152" s="198">
        <v>0.00390000000000157</v>
      </c>
    </row>
    <row r="153" spans="1:11" ht="12.75">
      <c r="A153" s="205"/>
      <c r="B153" s="148"/>
      <c r="C153" s="281" t="s">
        <v>182</v>
      </c>
      <c r="D153" s="282"/>
      <c r="E153" s="179">
        <v>14.52</v>
      </c>
      <c r="F153" s="231"/>
      <c r="G153" s="190"/>
      <c r="I153" s="147" t="s">
        <v>182</v>
      </c>
      <c r="K153" s="142"/>
    </row>
    <row r="154" spans="1:100" ht="12.75">
      <c r="A154" s="204">
        <f>1+A152</f>
        <v>89</v>
      </c>
      <c r="B154" s="143" t="s">
        <v>248</v>
      </c>
      <c r="C154" s="144" t="s">
        <v>255</v>
      </c>
      <c r="D154" s="145" t="s">
        <v>92</v>
      </c>
      <c r="E154" s="178">
        <v>118</v>
      </c>
      <c r="F154" s="230">
        <v>0</v>
      </c>
      <c r="G154" s="210">
        <f>ROUND((E154*F154),1)</f>
        <v>0</v>
      </c>
      <c r="K154" s="142">
        <v>2</v>
      </c>
      <c r="W154" s="133">
        <v>3</v>
      </c>
      <c r="X154" s="133">
        <v>7</v>
      </c>
      <c r="Y154" s="133" t="s">
        <v>183</v>
      </c>
      <c r="AV154" s="133">
        <v>2</v>
      </c>
      <c r="AW154" s="133">
        <f>IF(AV154=1,G154,0)</f>
        <v>0</v>
      </c>
      <c r="AX154" s="133">
        <f>IF(AV154=2,G154,0)</f>
        <v>0</v>
      </c>
      <c r="AY154" s="133">
        <f>IF(AV154=3,G154,0)</f>
        <v>0</v>
      </c>
      <c r="AZ154" s="133">
        <f>IF(AV154=4,G154,0)</f>
        <v>0</v>
      </c>
      <c r="BA154" s="133">
        <f>IF(AV154=5,G154,0)</f>
        <v>0</v>
      </c>
      <c r="BW154" s="146">
        <v>3</v>
      </c>
      <c r="BX154" s="146">
        <v>7</v>
      </c>
      <c r="CV154" s="133">
        <v>1.99999999999922E-05</v>
      </c>
    </row>
    <row r="155" spans="1:11" ht="12.75">
      <c r="A155" s="205"/>
      <c r="B155" s="148"/>
      <c r="C155" s="281" t="s">
        <v>184</v>
      </c>
      <c r="D155" s="282"/>
      <c r="E155" s="179">
        <v>118</v>
      </c>
      <c r="F155" s="159"/>
      <c r="G155" s="190"/>
      <c r="I155" s="147" t="s">
        <v>184</v>
      </c>
      <c r="K155" s="142"/>
    </row>
    <row r="156" spans="1:100" ht="12.75">
      <c r="A156" s="204">
        <f>1+A154</f>
        <v>90</v>
      </c>
      <c r="B156" s="143" t="s">
        <v>236</v>
      </c>
      <c r="C156" s="144" t="s">
        <v>185</v>
      </c>
      <c r="D156" s="145" t="s">
        <v>53</v>
      </c>
      <c r="E156" s="178">
        <v>1.08</v>
      </c>
      <c r="F156" s="219">
        <v>0</v>
      </c>
      <c r="G156" s="197">
        <f>ROUND((E156*F156),1)</f>
        <v>0</v>
      </c>
      <c r="K156" s="142">
        <v>2</v>
      </c>
      <c r="W156" s="133">
        <v>7</v>
      </c>
      <c r="X156" s="133">
        <v>1002</v>
      </c>
      <c r="Y156" s="133">
        <v>5</v>
      </c>
      <c r="AV156" s="133">
        <v>2</v>
      </c>
      <c r="AW156" s="133">
        <f>IF(AV156=1,G156,0)</f>
        <v>0</v>
      </c>
      <c r="AX156" s="133">
        <f>IF(AV156=2,G156,0)</f>
        <v>0</v>
      </c>
      <c r="AY156" s="133">
        <f>IF(AV156=3,G156,0)</f>
        <v>0</v>
      </c>
      <c r="AZ156" s="133">
        <f>IF(AV156=4,G156,0)</f>
        <v>0</v>
      </c>
      <c r="BA156" s="133">
        <f>IF(AV156=5,G156,0)</f>
        <v>0</v>
      </c>
      <c r="BW156" s="146">
        <v>7</v>
      </c>
      <c r="BX156" s="146">
        <v>1002</v>
      </c>
      <c r="CV156" s="133">
        <v>0</v>
      </c>
    </row>
    <row r="157" spans="1:53" ht="12.75">
      <c r="A157" s="207"/>
      <c r="B157" s="149" t="s">
        <v>65</v>
      </c>
      <c r="C157" s="150" t="str">
        <f>CONCATENATE(B130," ",C130)</f>
        <v>766 Konstrukce truhlářské</v>
      </c>
      <c r="D157" s="151"/>
      <c r="E157" s="180"/>
      <c r="F157" s="152"/>
      <c r="G157" s="161">
        <f>SUM(G131:G156)</f>
        <v>0</v>
      </c>
      <c r="K157" s="142">
        <v>4</v>
      </c>
      <c r="AW157" s="153">
        <f>SUM(AW130:AW156)</f>
        <v>0</v>
      </c>
      <c r="AX157" s="153">
        <f>SUM(AX130:AX156)</f>
        <v>0</v>
      </c>
      <c r="AY157" s="153">
        <f>SUM(AY130:AY156)</f>
        <v>0</v>
      </c>
      <c r="AZ157" s="153">
        <f>SUM(AZ130:AZ156)</f>
        <v>0</v>
      </c>
      <c r="BA157" s="153">
        <f>SUM(BA130:BA156)</f>
        <v>0</v>
      </c>
    </row>
    <row r="158" spans="1:11" ht="12.75">
      <c r="A158" s="203" t="s">
        <v>64</v>
      </c>
      <c r="B158" s="138" t="s">
        <v>186</v>
      </c>
      <c r="C158" s="139" t="s">
        <v>187</v>
      </c>
      <c r="D158" s="140"/>
      <c r="E158" s="177"/>
      <c r="F158" s="141"/>
      <c r="G158" s="189"/>
      <c r="K158" s="142">
        <v>1</v>
      </c>
    </row>
    <row r="159" spans="1:76" s="198" customFormat="1" ht="22.5">
      <c r="A159" s="206">
        <f>1+A156</f>
        <v>91</v>
      </c>
      <c r="B159" s="193" t="s">
        <v>275</v>
      </c>
      <c r="C159" s="194" t="s">
        <v>377</v>
      </c>
      <c r="D159" s="229" t="s">
        <v>70</v>
      </c>
      <c r="E159" s="196">
        <v>261</v>
      </c>
      <c r="F159" s="232">
        <v>0</v>
      </c>
      <c r="G159" s="197">
        <f aca="true" t="shared" si="11" ref="G159:G170">ROUND((E159*F159),1)</f>
        <v>0</v>
      </c>
      <c r="K159" s="199"/>
      <c r="BW159" s="200"/>
      <c r="BX159" s="200"/>
    </row>
    <row r="160" spans="1:76" s="198" customFormat="1" ht="22.5">
      <c r="A160" s="206">
        <f aca="true" t="shared" si="12" ref="A160:A170">1+A159</f>
        <v>92</v>
      </c>
      <c r="B160" s="193" t="s">
        <v>277</v>
      </c>
      <c r="C160" s="194" t="s">
        <v>378</v>
      </c>
      <c r="D160" s="229" t="s">
        <v>70</v>
      </c>
      <c r="E160" s="196">
        <v>261</v>
      </c>
      <c r="F160" s="232">
        <v>0</v>
      </c>
      <c r="G160" s="197">
        <f t="shared" si="11"/>
        <v>0</v>
      </c>
      <c r="K160" s="199"/>
      <c r="BW160" s="200"/>
      <c r="BX160" s="200"/>
    </row>
    <row r="161" spans="1:76" s="198" customFormat="1" ht="22.5">
      <c r="A161" s="206">
        <f t="shared" si="12"/>
        <v>93</v>
      </c>
      <c r="B161" s="193" t="s">
        <v>354</v>
      </c>
      <c r="C161" s="194" t="s">
        <v>390</v>
      </c>
      <c r="D161" s="229" t="s">
        <v>265</v>
      </c>
      <c r="E161" s="196">
        <v>1</v>
      </c>
      <c r="F161" s="232">
        <v>0</v>
      </c>
      <c r="G161" s="197">
        <f t="shared" si="11"/>
        <v>0</v>
      </c>
      <c r="K161" s="199"/>
      <c r="BW161" s="200"/>
      <c r="BX161" s="200"/>
    </row>
    <row r="162" spans="1:76" s="198" customFormat="1" ht="22.5">
      <c r="A162" s="206">
        <f t="shared" si="12"/>
        <v>94</v>
      </c>
      <c r="B162" s="193" t="s">
        <v>269</v>
      </c>
      <c r="C162" s="194" t="s">
        <v>391</v>
      </c>
      <c r="D162" s="229" t="s">
        <v>70</v>
      </c>
      <c r="E162" s="196">
        <v>130.5</v>
      </c>
      <c r="F162" s="232">
        <v>0</v>
      </c>
      <c r="G162" s="197">
        <f t="shared" si="11"/>
        <v>0</v>
      </c>
      <c r="K162" s="199"/>
      <c r="BW162" s="200"/>
      <c r="BX162" s="200"/>
    </row>
    <row r="163" spans="1:76" s="198" customFormat="1" ht="12.75">
      <c r="A163" s="206">
        <f t="shared" si="12"/>
        <v>95</v>
      </c>
      <c r="B163" s="193" t="s">
        <v>264</v>
      </c>
      <c r="C163" s="194" t="s">
        <v>379</v>
      </c>
      <c r="D163" s="229" t="s">
        <v>265</v>
      </c>
      <c r="E163" s="196">
        <v>10</v>
      </c>
      <c r="F163" s="232">
        <v>0</v>
      </c>
      <c r="G163" s="197">
        <f t="shared" si="11"/>
        <v>0</v>
      </c>
      <c r="K163" s="199"/>
      <c r="BW163" s="200"/>
      <c r="BX163" s="200"/>
    </row>
    <row r="164" spans="1:100" ht="12.75">
      <c r="A164" s="204">
        <f t="shared" si="12"/>
        <v>96</v>
      </c>
      <c r="B164" s="143" t="s">
        <v>309</v>
      </c>
      <c r="C164" s="144" t="s">
        <v>188</v>
      </c>
      <c r="D164" s="145" t="s">
        <v>92</v>
      </c>
      <c r="E164" s="178">
        <v>9</v>
      </c>
      <c r="F164" s="232">
        <v>0</v>
      </c>
      <c r="G164" s="197">
        <f t="shared" si="11"/>
        <v>0</v>
      </c>
      <c r="K164" s="142">
        <v>2</v>
      </c>
      <c r="W164" s="133">
        <v>1</v>
      </c>
      <c r="X164" s="133">
        <v>7</v>
      </c>
      <c r="Y164" s="133">
        <v>7</v>
      </c>
      <c r="AV164" s="133">
        <v>2</v>
      </c>
      <c r="AW164" s="133">
        <f>IF(AV164=1,G164,0)</f>
        <v>0</v>
      </c>
      <c r="AX164" s="133">
        <f>IF(AV164=2,G164,0)</f>
        <v>0</v>
      </c>
      <c r="AY164" s="133">
        <f>IF(AV164=3,G164,0)</f>
        <v>0</v>
      </c>
      <c r="AZ164" s="133">
        <f>IF(AV164=4,G164,0)</f>
        <v>0</v>
      </c>
      <c r="BA164" s="133">
        <f>IF(AV164=5,G164,0)</f>
        <v>0</v>
      </c>
      <c r="BW164" s="146">
        <v>1</v>
      </c>
      <c r="BX164" s="146">
        <v>7</v>
      </c>
      <c r="CV164" s="133">
        <v>0.000399999999999956</v>
      </c>
    </row>
    <row r="165" spans="1:100" s="198" customFormat="1" ht="22.5">
      <c r="A165" s="206">
        <f t="shared" si="12"/>
        <v>97</v>
      </c>
      <c r="B165" s="193" t="s">
        <v>190</v>
      </c>
      <c r="C165" s="194" t="s">
        <v>380</v>
      </c>
      <c r="D165" s="195" t="s">
        <v>92</v>
      </c>
      <c r="E165" s="196">
        <v>9</v>
      </c>
      <c r="F165" s="232">
        <v>0</v>
      </c>
      <c r="G165" s="197">
        <f t="shared" si="11"/>
        <v>0</v>
      </c>
      <c r="K165" s="199">
        <v>2</v>
      </c>
      <c r="W165" s="198">
        <v>3</v>
      </c>
      <c r="X165" s="198">
        <v>7</v>
      </c>
      <c r="Y165" s="198">
        <v>55344630</v>
      </c>
      <c r="AV165" s="198">
        <v>2</v>
      </c>
      <c r="AW165" s="198">
        <f>IF(AV165=1,G165,0)</f>
        <v>0</v>
      </c>
      <c r="AX165" s="198">
        <f>IF(AV165=2,G165,0)</f>
        <v>0</v>
      </c>
      <c r="AY165" s="198">
        <f>IF(AV165=3,G165,0)</f>
        <v>0</v>
      </c>
      <c r="AZ165" s="198">
        <f>IF(AV165=4,G165,0)</f>
        <v>0</v>
      </c>
      <c r="BA165" s="198">
        <f>IF(AV165=5,G165,0)</f>
        <v>0</v>
      </c>
      <c r="BW165" s="200">
        <v>3</v>
      </c>
      <c r="BX165" s="200">
        <v>7</v>
      </c>
      <c r="CV165" s="198">
        <v>0.320499999999811</v>
      </c>
    </row>
    <row r="166" spans="1:100" s="198" customFormat="1" ht="22.5">
      <c r="A166" s="206">
        <f t="shared" si="12"/>
        <v>98</v>
      </c>
      <c r="B166" s="193" t="s">
        <v>189</v>
      </c>
      <c r="C166" s="194" t="s">
        <v>336</v>
      </c>
      <c r="D166" s="195" t="s">
        <v>92</v>
      </c>
      <c r="E166" s="196">
        <v>1</v>
      </c>
      <c r="F166" s="232">
        <v>0</v>
      </c>
      <c r="G166" s="197">
        <f t="shared" si="11"/>
        <v>0</v>
      </c>
      <c r="K166" s="199">
        <v>2</v>
      </c>
      <c r="W166" s="198">
        <v>12</v>
      </c>
      <c r="X166" s="198">
        <v>0</v>
      </c>
      <c r="Y166" s="198">
        <v>44</v>
      </c>
      <c r="AV166" s="198">
        <v>2</v>
      </c>
      <c r="AW166" s="198">
        <f>IF(AV166=1,G166,0)</f>
        <v>0</v>
      </c>
      <c r="AX166" s="198">
        <f>IF(AV166=2,G166,0)</f>
        <v>0</v>
      </c>
      <c r="AY166" s="198">
        <f>IF(AV166=3,G166,0)</f>
        <v>0</v>
      </c>
      <c r="AZ166" s="198">
        <f>IF(AV166=4,G166,0)</f>
        <v>0</v>
      </c>
      <c r="BA166" s="198">
        <f>IF(AV166=5,G166,0)</f>
        <v>0</v>
      </c>
      <c r="BW166" s="200">
        <v>12</v>
      </c>
      <c r="BX166" s="200">
        <v>0</v>
      </c>
      <c r="CV166" s="198">
        <v>0</v>
      </c>
    </row>
    <row r="167" spans="1:76" s="198" customFormat="1" ht="45">
      <c r="A167" s="206">
        <f t="shared" si="12"/>
        <v>99</v>
      </c>
      <c r="B167" s="193" t="s">
        <v>211</v>
      </c>
      <c r="C167" s="194" t="s">
        <v>381</v>
      </c>
      <c r="D167" s="195" t="s">
        <v>92</v>
      </c>
      <c r="E167" s="196">
        <v>4</v>
      </c>
      <c r="F167" s="232">
        <v>0</v>
      </c>
      <c r="G167" s="197">
        <f t="shared" si="11"/>
        <v>0</v>
      </c>
      <c r="K167" s="199"/>
      <c r="AV167" s="198">
        <v>2</v>
      </c>
      <c r="AX167" s="198">
        <f>IF(AV167=2,G167,0)</f>
        <v>0</v>
      </c>
      <c r="BW167" s="200"/>
      <c r="BX167" s="200"/>
    </row>
    <row r="168" spans="1:76" s="198" customFormat="1" ht="12.75">
      <c r="A168" s="206">
        <f t="shared" si="12"/>
        <v>100</v>
      </c>
      <c r="B168" s="193" t="s">
        <v>266</v>
      </c>
      <c r="C168" s="194" t="s">
        <v>267</v>
      </c>
      <c r="D168" s="229" t="s">
        <v>265</v>
      </c>
      <c r="E168" s="196">
        <v>10</v>
      </c>
      <c r="F168" s="232">
        <v>0</v>
      </c>
      <c r="G168" s="197">
        <f t="shared" si="11"/>
        <v>0</v>
      </c>
      <c r="K168" s="199"/>
      <c r="BW168" s="200"/>
      <c r="BX168" s="200"/>
    </row>
    <row r="169" spans="1:76" s="198" customFormat="1" ht="22.5">
      <c r="A169" s="206">
        <f t="shared" si="12"/>
        <v>101</v>
      </c>
      <c r="B169" s="193" t="s">
        <v>268</v>
      </c>
      <c r="C169" s="194" t="s">
        <v>276</v>
      </c>
      <c r="D169" s="229" t="s">
        <v>265</v>
      </c>
      <c r="E169" s="196">
        <v>10</v>
      </c>
      <c r="F169" s="232">
        <v>0</v>
      </c>
      <c r="G169" s="197">
        <f t="shared" si="11"/>
        <v>0</v>
      </c>
      <c r="K169" s="199"/>
      <c r="BW169" s="200"/>
      <c r="BX169" s="200"/>
    </row>
    <row r="170" spans="1:100" ht="12.75">
      <c r="A170" s="204">
        <f t="shared" si="12"/>
        <v>102</v>
      </c>
      <c r="B170" s="143" t="s">
        <v>271</v>
      </c>
      <c r="C170" s="144" t="s">
        <v>191</v>
      </c>
      <c r="D170" s="145" t="s">
        <v>53</v>
      </c>
      <c r="E170" s="178">
        <v>1.79</v>
      </c>
      <c r="F170" s="232">
        <v>0</v>
      </c>
      <c r="G170" s="197">
        <f t="shared" si="11"/>
        <v>0</v>
      </c>
      <c r="K170" s="142">
        <v>2</v>
      </c>
      <c r="W170" s="133">
        <v>7</v>
      </c>
      <c r="X170" s="133">
        <v>1002</v>
      </c>
      <c r="Y170" s="133">
        <v>5</v>
      </c>
      <c r="AV170" s="133">
        <v>2</v>
      </c>
      <c r="AW170" s="133">
        <f>IF(AV170=1,G170,0)</f>
        <v>0</v>
      </c>
      <c r="AX170" s="133">
        <f>IF(AV170=2,G170,0)</f>
        <v>0</v>
      </c>
      <c r="AY170" s="133">
        <f>IF(AV170=3,G170,0)</f>
        <v>0</v>
      </c>
      <c r="AZ170" s="133">
        <f>IF(AV170=4,G170,0)</f>
        <v>0</v>
      </c>
      <c r="BA170" s="133">
        <f>IF(AV170=5,G170,0)</f>
        <v>0</v>
      </c>
      <c r="BW170" s="146">
        <v>7</v>
      </c>
      <c r="BX170" s="146">
        <v>1002</v>
      </c>
      <c r="CV170" s="133">
        <v>0</v>
      </c>
    </row>
    <row r="171" spans="1:53" ht="12.75">
      <c r="A171" s="207"/>
      <c r="B171" s="149" t="s">
        <v>65</v>
      </c>
      <c r="C171" s="150" t="str">
        <f>CONCATENATE(B158," ",C158)</f>
        <v>767 Konstrukce zámečnické</v>
      </c>
      <c r="D171" s="151"/>
      <c r="E171" s="180"/>
      <c r="F171" s="152"/>
      <c r="G171" s="161">
        <f>SUM(G159:G170)</f>
        <v>0</v>
      </c>
      <c r="K171" s="142">
        <v>4</v>
      </c>
      <c r="AW171" s="153">
        <f>SUM(AW158:AW170)</f>
        <v>0</v>
      </c>
      <c r="AX171" s="153">
        <f>SUM(AX158:AX170)</f>
        <v>0</v>
      </c>
      <c r="AY171" s="153">
        <f>SUM(AY158:AY170)</f>
        <v>0</v>
      </c>
      <c r="AZ171" s="153">
        <f>SUM(AZ158:AZ170)</f>
        <v>0</v>
      </c>
      <c r="BA171" s="153">
        <f>SUM(BA158:BA170)</f>
        <v>0</v>
      </c>
    </row>
    <row r="172" spans="1:11" ht="12.75">
      <c r="A172" s="203" t="s">
        <v>64</v>
      </c>
      <c r="B172" s="237" t="s">
        <v>341</v>
      </c>
      <c r="C172" s="238" t="s">
        <v>342</v>
      </c>
      <c r="D172" s="140"/>
      <c r="E172" s="177"/>
      <c r="F172" s="141"/>
      <c r="G172" s="189"/>
      <c r="K172" s="142">
        <v>1</v>
      </c>
    </row>
    <row r="173" spans="1:76" s="198" customFormat="1" ht="33.75">
      <c r="A173" s="206">
        <f>1+A170</f>
        <v>103</v>
      </c>
      <c r="B173" s="193" t="s">
        <v>344</v>
      </c>
      <c r="C173" s="194" t="s">
        <v>382</v>
      </c>
      <c r="D173" s="229" t="s">
        <v>261</v>
      </c>
      <c r="E173" s="196">
        <v>15.6</v>
      </c>
      <c r="F173" s="232">
        <v>0</v>
      </c>
      <c r="G173" s="197">
        <f>ROUND((E173*F173),1)</f>
        <v>0</v>
      </c>
      <c r="K173" s="199"/>
      <c r="BW173" s="200"/>
      <c r="BX173" s="200"/>
    </row>
    <row r="174" spans="1:76" s="198" customFormat="1" ht="12.75">
      <c r="A174" s="206">
        <f>1+A173</f>
        <v>104</v>
      </c>
      <c r="B174" s="193" t="s">
        <v>345</v>
      </c>
      <c r="C174" s="194" t="s">
        <v>346</v>
      </c>
      <c r="D174" s="229" t="s">
        <v>70</v>
      </c>
      <c r="E174" s="196">
        <v>6</v>
      </c>
      <c r="F174" s="232">
        <v>0</v>
      </c>
      <c r="G174" s="197">
        <f>ROUND((E174*F174),1)</f>
        <v>0</v>
      </c>
      <c r="K174" s="199"/>
      <c r="BW174" s="200"/>
      <c r="BX174" s="200"/>
    </row>
    <row r="175" spans="1:76" s="198" customFormat="1" ht="22.5">
      <c r="A175" s="206">
        <f>1+A174</f>
        <v>105</v>
      </c>
      <c r="B175" s="193" t="s">
        <v>347</v>
      </c>
      <c r="C175" s="194" t="s">
        <v>348</v>
      </c>
      <c r="D175" s="229" t="s">
        <v>53</v>
      </c>
      <c r="E175" s="196">
        <v>3.37</v>
      </c>
      <c r="F175" s="248">
        <v>0</v>
      </c>
      <c r="G175" s="197">
        <f>ROUND((E175*F175),1)</f>
        <v>0</v>
      </c>
      <c r="K175" s="199"/>
      <c r="BW175" s="200"/>
      <c r="BX175" s="200"/>
    </row>
    <row r="176" spans="1:53" ht="12.75">
      <c r="A176" s="207"/>
      <c r="B176" s="149" t="s">
        <v>65</v>
      </c>
      <c r="C176" s="150" t="s">
        <v>343</v>
      </c>
      <c r="D176" s="151"/>
      <c r="E176" s="180"/>
      <c r="F176" s="152"/>
      <c r="G176" s="161">
        <f>SUM(G173:G175)</f>
        <v>0</v>
      </c>
      <c r="K176" s="142">
        <v>4</v>
      </c>
      <c r="AW176" s="153">
        <f>SUM(AW158:AW175)</f>
        <v>0</v>
      </c>
      <c r="AX176" s="153">
        <f>SUM(AX158:AX175)</f>
        <v>0</v>
      </c>
      <c r="AY176" s="153">
        <f>SUM(AY158:AY175)</f>
        <v>0</v>
      </c>
      <c r="AZ176" s="153">
        <f>SUM(AZ158:AZ175)</f>
        <v>0</v>
      </c>
      <c r="BA176" s="153">
        <f>SUM(BA158:BA175)</f>
        <v>0</v>
      </c>
    </row>
    <row r="177" spans="1:11" ht="12.75">
      <c r="A177" s="203" t="s">
        <v>64</v>
      </c>
      <c r="B177" s="237" t="s">
        <v>337</v>
      </c>
      <c r="C177" s="238" t="s">
        <v>338</v>
      </c>
      <c r="D177" s="140"/>
      <c r="E177" s="177"/>
      <c r="F177" s="141"/>
      <c r="G177" s="189"/>
      <c r="K177" s="142">
        <v>1</v>
      </c>
    </row>
    <row r="178" spans="1:76" s="198" customFormat="1" ht="27.75" customHeight="1">
      <c r="A178" s="206">
        <f>1+A175</f>
        <v>106</v>
      </c>
      <c r="B178" s="193" t="s">
        <v>340</v>
      </c>
      <c r="C178" s="194" t="s">
        <v>383</v>
      </c>
      <c r="D178" s="229" t="s">
        <v>70</v>
      </c>
      <c r="E178" s="196">
        <v>300</v>
      </c>
      <c r="F178" s="232">
        <v>0</v>
      </c>
      <c r="G178" s="197">
        <f>ROUND((E178*F178),1)</f>
        <v>0</v>
      </c>
      <c r="K178" s="199"/>
      <c r="BW178" s="200"/>
      <c r="BX178" s="200"/>
    </row>
    <row r="179" spans="1:53" ht="12.75">
      <c r="A179" s="207"/>
      <c r="B179" s="149" t="s">
        <v>65</v>
      </c>
      <c r="C179" s="150" t="s">
        <v>339</v>
      </c>
      <c r="D179" s="151"/>
      <c r="E179" s="180"/>
      <c r="F179" s="152"/>
      <c r="G179" s="161">
        <f>+G178</f>
        <v>0</v>
      </c>
      <c r="K179" s="142">
        <v>4</v>
      </c>
      <c r="AW179" s="153">
        <f>SUM(AW162:AW178)</f>
        <v>0</v>
      </c>
      <c r="AX179" s="153">
        <f>SUM(AX162:AX178)</f>
        <v>0</v>
      </c>
      <c r="AY179" s="153">
        <f>SUM(AY162:AY178)</f>
        <v>0</v>
      </c>
      <c r="AZ179" s="153">
        <f>SUM(AZ162:AZ178)</f>
        <v>0</v>
      </c>
      <c r="BA179" s="153">
        <f>SUM(BA162:BA178)</f>
        <v>0</v>
      </c>
    </row>
    <row r="180" spans="1:11" ht="12.75">
      <c r="A180" s="203" t="s">
        <v>64</v>
      </c>
      <c r="B180" s="138" t="s">
        <v>192</v>
      </c>
      <c r="C180" s="139" t="s">
        <v>193</v>
      </c>
      <c r="D180" s="140"/>
      <c r="E180" s="177"/>
      <c r="F180" s="141"/>
      <c r="G180" s="189"/>
      <c r="K180" s="142">
        <v>1</v>
      </c>
    </row>
    <row r="181" spans="1:100" s="198" customFormat="1" ht="22.5">
      <c r="A181" s="206">
        <f>1+A178</f>
        <v>107</v>
      </c>
      <c r="B181" s="193" t="s">
        <v>272</v>
      </c>
      <c r="C181" s="194" t="s">
        <v>384</v>
      </c>
      <c r="D181" s="195" t="s">
        <v>70</v>
      </c>
      <c r="E181" s="196">
        <v>261</v>
      </c>
      <c r="F181" s="228">
        <v>0</v>
      </c>
      <c r="G181" s="197">
        <f>ROUND((E181*F181),1)</f>
        <v>0</v>
      </c>
      <c r="K181" s="199">
        <v>2</v>
      </c>
      <c r="W181" s="198">
        <v>1</v>
      </c>
      <c r="X181" s="198">
        <v>7</v>
      </c>
      <c r="Y181" s="198">
        <v>7</v>
      </c>
      <c r="AV181" s="198">
        <v>2</v>
      </c>
      <c r="AW181" s="198">
        <f>IF(AV181=1,G181,0)</f>
        <v>0</v>
      </c>
      <c r="AX181" s="198">
        <f>IF(AV181=2,G181,0)</f>
        <v>0</v>
      </c>
      <c r="AY181" s="198">
        <f>IF(AV181=3,G181,0)</f>
        <v>0</v>
      </c>
      <c r="AZ181" s="198">
        <f>IF(AV181=4,G181,0)</f>
        <v>0</v>
      </c>
      <c r="BA181" s="198">
        <f>IF(AV181=5,G181,0)</f>
        <v>0</v>
      </c>
      <c r="BW181" s="200">
        <v>1</v>
      </c>
      <c r="BX181" s="200">
        <v>7</v>
      </c>
      <c r="CV181" s="198">
        <v>0</v>
      </c>
    </row>
    <row r="182" spans="1:100" s="198" customFormat="1" ht="22.5">
      <c r="A182" s="206">
        <f>1+A181</f>
        <v>108</v>
      </c>
      <c r="B182" s="193" t="s">
        <v>270</v>
      </c>
      <c r="C182" s="194" t="s">
        <v>385</v>
      </c>
      <c r="D182" s="195" t="s">
        <v>70</v>
      </c>
      <c r="E182" s="196">
        <v>261</v>
      </c>
      <c r="F182" s="228">
        <v>0</v>
      </c>
      <c r="G182" s="197">
        <f>ROUND((E182*F182),1)</f>
        <v>0</v>
      </c>
      <c r="K182" s="199">
        <v>2</v>
      </c>
      <c r="W182" s="198">
        <v>1</v>
      </c>
      <c r="X182" s="198">
        <v>7</v>
      </c>
      <c r="Y182" s="198">
        <v>7</v>
      </c>
      <c r="AV182" s="198">
        <v>2</v>
      </c>
      <c r="AW182" s="198">
        <f>IF(AV182=1,G182,0)</f>
        <v>0</v>
      </c>
      <c r="AX182" s="198">
        <f>IF(AV182=2,G182,0)</f>
        <v>0</v>
      </c>
      <c r="AY182" s="198">
        <f>IF(AV182=3,G182,0)</f>
        <v>0</v>
      </c>
      <c r="AZ182" s="198">
        <f>IF(AV182=4,G182,0)</f>
        <v>0</v>
      </c>
      <c r="BA182" s="198">
        <f>IF(AV182=5,G182,0)</f>
        <v>0</v>
      </c>
      <c r="BW182" s="200">
        <v>1</v>
      </c>
      <c r="BX182" s="200">
        <v>7</v>
      </c>
      <c r="CV182" s="198">
        <v>0</v>
      </c>
    </row>
    <row r="183" spans="1:100" ht="12.75">
      <c r="A183" s="204">
        <f>1+A182</f>
        <v>109</v>
      </c>
      <c r="B183" s="143" t="s">
        <v>273</v>
      </c>
      <c r="C183" s="144" t="s">
        <v>194</v>
      </c>
      <c r="D183" s="145" t="s">
        <v>53</v>
      </c>
      <c r="E183" s="178">
        <v>1.93</v>
      </c>
      <c r="F183" s="219">
        <v>0</v>
      </c>
      <c r="G183" s="197">
        <f>ROUND((E183*F183),1)</f>
        <v>0</v>
      </c>
      <c r="K183" s="142">
        <v>2</v>
      </c>
      <c r="W183" s="133">
        <v>7</v>
      </c>
      <c r="X183" s="133">
        <v>1002</v>
      </c>
      <c r="Y183" s="133">
        <v>5</v>
      </c>
      <c r="AV183" s="133">
        <v>2</v>
      </c>
      <c r="AW183" s="133">
        <f>IF(AV183=1,G183,0)</f>
        <v>0</v>
      </c>
      <c r="AX183" s="133">
        <f>IF(AV183=2,G183,0)</f>
        <v>0</v>
      </c>
      <c r="AY183" s="133">
        <f>IF(AV183=3,G183,0)</f>
        <v>0</v>
      </c>
      <c r="AZ183" s="133">
        <f>IF(AV183=4,G183,0)</f>
        <v>0</v>
      </c>
      <c r="BA183" s="133">
        <f>IF(AV183=5,G183,0)</f>
        <v>0</v>
      </c>
      <c r="BW183" s="146">
        <v>7</v>
      </c>
      <c r="BX183" s="146">
        <v>1002</v>
      </c>
      <c r="CV183" s="133">
        <v>0</v>
      </c>
    </row>
    <row r="184" spans="1:53" ht="12.75">
      <c r="A184" s="207"/>
      <c r="B184" s="149" t="s">
        <v>65</v>
      </c>
      <c r="C184" s="150" t="str">
        <f>CONCATENATE(B180," ",C180)</f>
        <v>787 Zasklívání</v>
      </c>
      <c r="D184" s="151"/>
      <c r="E184" s="180"/>
      <c r="F184" s="152"/>
      <c r="G184" s="161">
        <f>SUM(G181:G183)</f>
        <v>0</v>
      </c>
      <c r="K184" s="142">
        <v>4</v>
      </c>
      <c r="AW184" s="153">
        <f>SUM(AW180:AW183)</f>
        <v>0</v>
      </c>
      <c r="AX184" s="153">
        <f>SUM(AX180:AX183)</f>
        <v>0</v>
      </c>
      <c r="AY184" s="153">
        <f>SUM(AY180:AY183)</f>
        <v>0</v>
      </c>
      <c r="AZ184" s="153">
        <f>SUM(AZ180:AZ183)</f>
        <v>0</v>
      </c>
      <c r="BA184" s="153">
        <f>SUM(BA180:BA183)</f>
        <v>0</v>
      </c>
    </row>
    <row r="185" spans="1:11" ht="12.75">
      <c r="A185" s="203" t="s">
        <v>64</v>
      </c>
      <c r="B185" s="138" t="s">
        <v>195</v>
      </c>
      <c r="C185" s="139" t="s">
        <v>196</v>
      </c>
      <c r="D185" s="140"/>
      <c r="E185" s="177"/>
      <c r="F185" s="141"/>
      <c r="G185" s="189"/>
      <c r="K185" s="142">
        <v>1</v>
      </c>
    </row>
    <row r="186" spans="1:100" s="198" customFormat="1" ht="33.75">
      <c r="A186" s="206">
        <f>1+A183</f>
        <v>110</v>
      </c>
      <c r="B186" s="193" t="s">
        <v>197</v>
      </c>
      <c r="C186" s="194" t="s">
        <v>387</v>
      </c>
      <c r="D186" s="195" t="s">
        <v>85</v>
      </c>
      <c r="E186" s="196">
        <v>1</v>
      </c>
      <c r="F186" s="232">
        <v>0</v>
      </c>
      <c r="G186" s="197">
        <f>ROUND((E186*F186),1)</f>
        <v>0</v>
      </c>
      <c r="K186" s="199">
        <v>2</v>
      </c>
      <c r="W186" s="198">
        <v>12</v>
      </c>
      <c r="X186" s="198">
        <v>0</v>
      </c>
      <c r="Y186" s="198">
        <v>77</v>
      </c>
      <c r="AV186" s="198">
        <v>4</v>
      </c>
      <c r="AW186" s="198">
        <f>IF(AV186=1,G186,0)</f>
        <v>0</v>
      </c>
      <c r="AX186" s="198">
        <f>IF(AV186=2,G186,0)</f>
        <v>0</v>
      </c>
      <c r="AY186" s="198">
        <f>IF(AV186=3,G186,0)</f>
        <v>0</v>
      </c>
      <c r="AZ186" s="198">
        <f>IF(AV186=4,G186,0)</f>
        <v>0</v>
      </c>
      <c r="BA186" s="198">
        <f>IF(AV186=5,G186,0)</f>
        <v>0</v>
      </c>
      <c r="BW186" s="200">
        <v>12</v>
      </c>
      <c r="BX186" s="200">
        <v>0</v>
      </c>
      <c r="CV186" s="198">
        <v>0</v>
      </c>
    </row>
    <row r="187" spans="1:76" s="198" customFormat="1" ht="33.75">
      <c r="A187" s="206">
        <f>1+A186</f>
        <v>111</v>
      </c>
      <c r="B187" s="193" t="s">
        <v>197</v>
      </c>
      <c r="C187" s="194" t="s">
        <v>386</v>
      </c>
      <c r="D187" s="195" t="s">
        <v>85</v>
      </c>
      <c r="E187" s="196">
        <v>1</v>
      </c>
      <c r="F187" s="232">
        <v>0</v>
      </c>
      <c r="G187" s="197">
        <f>ROUND((E187*F187),1)</f>
        <v>0</v>
      </c>
      <c r="K187" s="199"/>
      <c r="BW187" s="200"/>
      <c r="BX187" s="200"/>
    </row>
    <row r="188" spans="1:76" s="198" customFormat="1" ht="22.5">
      <c r="A188" s="206">
        <f>1+A187</f>
        <v>112</v>
      </c>
      <c r="B188" s="193" t="s">
        <v>197</v>
      </c>
      <c r="C188" s="194" t="s">
        <v>388</v>
      </c>
      <c r="D188" s="195" t="s">
        <v>85</v>
      </c>
      <c r="E188" s="196">
        <v>1</v>
      </c>
      <c r="F188" s="232">
        <v>0</v>
      </c>
      <c r="G188" s="197">
        <f>ROUND((E188*F188),1)</f>
        <v>0</v>
      </c>
      <c r="K188" s="199"/>
      <c r="BW188" s="200"/>
      <c r="BX188" s="200"/>
    </row>
    <row r="189" spans="1:100" ht="12.75">
      <c r="A189" s="206">
        <f>1+A188</f>
        <v>113</v>
      </c>
      <c r="B189" s="143" t="s">
        <v>198</v>
      </c>
      <c r="C189" s="144" t="s">
        <v>199</v>
      </c>
      <c r="D189" s="145" t="s">
        <v>53</v>
      </c>
      <c r="E189" s="178">
        <v>5</v>
      </c>
      <c r="F189" s="219">
        <v>0</v>
      </c>
      <c r="G189" s="197">
        <f>ROUND((E189*F189),1)</f>
        <v>0</v>
      </c>
      <c r="K189" s="142">
        <v>2</v>
      </c>
      <c r="W189" s="133">
        <v>12</v>
      </c>
      <c r="X189" s="133">
        <v>0</v>
      </c>
      <c r="Y189" s="133">
        <v>78</v>
      </c>
      <c r="AV189" s="133">
        <v>4</v>
      </c>
      <c r="AW189" s="133">
        <f>IF(AV189=1,G189,0)</f>
        <v>0</v>
      </c>
      <c r="AX189" s="133">
        <f>IF(AV189=2,G189,0)</f>
        <v>0</v>
      </c>
      <c r="AY189" s="133">
        <f>IF(AV189=3,G189,0)</f>
        <v>0</v>
      </c>
      <c r="AZ189" s="133">
        <f>IF(AV189=4,G189,0)</f>
        <v>0</v>
      </c>
      <c r="BA189" s="133">
        <f>IF(AV189=5,G189,0)</f>
        <v>0</v>
      </c>
      <c r="BW189" s="146">
        <v>12</v>
      </c>
      <c r="BX189" s="146">
        <v>0</v>
      </c>
      <c r="CV189" s="133">
        <v>0</v>
      </c>
    </row>
    <row r="190" spans="1:53" ht="12.75">
      <c r="A190" s="207"/>
      <c r="B190" s="149" t="s">
        <v>65</v>
      </c>
      <c r="C190" s="150" t="str">
        <f>CONCATENATE(B185," ",C185)</f>
        <v>M21 Elektromontáže</v>
      </c>
      <c r="D190" s="151"/>
      <c r="E190" s="180"/>
      <c r="F190" s="152"/>
      <c r="G190" s="161">
        <f>SUM(G186:G189)</f>
        <v>0</v>
      </c>
      <c r="K190" s="142">
        <v>4</v>
      </c>
      <c r="AW190" s="153">
        <f>SUM(AW185:AW189)</f>
        <v>0</v>
      </c>
      <c r="AX190" s="153">
        <f>SUM(AX185:AX189)</f>
        <v>0</v>
      </c>
      <c r="AY190" s="153">
        <f>SUM(AY185:AY189)</f>
        <v>0</v>
      </c>
      <c r="AZ190" s="153">
        <f>SUM(AZ185:AZ189)</f>
        <v>0</v>
      </c>
      <c r="BA190" s="153">
        <f>SUM(BA185:BA189)</f>
        <v>0</v>
      </c>
    </row>
    <row r="191" spans="1:11" ht="12.75">
      <c r="A191" s="203" t="s">
        <v>64</v>
      </c>
      <c r="B191" s="138" t="s">
        <v>200</v>
      </c>
      <c r="C191" s="139" t="s">
        <v>201</v>
      </c>
      <c r="D191" s="140"/>
      <c r="E191" s="177"/>
      <c r="F191" s="141"/>
      <c r="G191" s="189"/>
      <c r="K191" s="142">
        <v>1</v>
      </c>
    </row>
    <row r="192" spans="1:100" ht="12.75">
      <c r="A192" s="204">
        <f>1+A189</f>
        <v>114</v>
      </c>
      <c r="B192" s="143" t="s">
        <v>310</v>
      </c>
      <c r="C192" s="144" t="s">
        <v>202</v>
      </c>
      <c r="D192" s="145" t="s">
        <v>107</v>
      </c>
      <c r="E192" s="178">
        <v>57.647</v>
      </c>
      <c r="F192" s="219">
        <v>0</v>
      </c>
      <c r="G192" s="197">
        <f aca="true" t="shared" si="13" ref="G192:G199">ROUND((E192*F192),1)</f>
        <v>0</v>
      </c>
      <c r="K192" s="142">
        <v>2</v>
      </c>
      <c r="W192" s="133">
        <v>8</v>
      </c>
      <c r="X192" s="133">
        <v>0</v>
      </c>
      <c r="Y192" s="133">
        <v>3</v>
      </c>
      <c r="AV192" s="133">
        <v>1</v>
      </c>
      <c r="AW192" s="133">
        <f aca="true" t="shared" si="14" ref="AW192:AW199">IF(AV192=1,G192,0)</f>
        <v>0</v>
      </c>
      <c r="AX192" s="133">
        <f aca="true" t="shared" si="15" ref="AX192:AX199">IF(AV192=2,G192,0)</f>
        <v>0</v>
      </c>
      <c r="AY192" s="133">
        <f aca="true" t="shared" si="16" ref="AY192:AY199">IF(AV192=3,G192,0)</f>
        <v>0</v>
      </c>
      <c r="AZ192" s="133">
        <f aca="true" t="shared" si="17" ref="AZ192:AZ199">IF(AV192=4,G192,0)</f>
        <v>0</v>
      </c>
      <c r="BA192" s="133">
        <f aca="true" t="shared" si="18" ref="BA192:BA199">IF(AV192=5,G192,0)</f>
        <v>0</v>
      </c>
      <c r="BW192" s="146">
        <v>8</v>
      </c>
      <c r="BX192" s="146">
        <v>0</v>
      </c>
      <c r="CV192" s="133">
        <v>0</v>
      </c>
    </row>
    <row r="193" spans="1:100" ht="12.75">
      <c r="A193" s="204">
        <f aca="true" t="shared" si="19" ref="A193:A199">1+A192</f>
        <v>115</v>
      </c>
      <c r="B193" s="143" t="s">
        <v>311</v>
      </c>
      <c r="C193" s="144" t="s">
        <v>203</v>
      </c>
      <c r="D193" s="145" t="s">
        <v>107</v>
      </c>
      <c r="E193" s="178">
        <v>57.647</v>
      </c>
      <c r="F193" s="219">
        <v>0</v>
      </c>
      <c r="G193" s="197">
        <f t="shared" si="13"/>
        <v>0</v>
      </c>
      <c r="K193" s="142">
        <v>2</v>
      </c>
      <c r="W193" s="133">
        <v>8</v>
      </c>
      <c r="X193" s="133">
        <v>0</v>
      </c>
      <c r="Y193" s="133">
        <v>3</v>
      </c>
      <c r="AV193" s="133">
        <v>1</v>
      </c>
      <c r="AW193" s="133">
        <f t="shared" si="14"/>
        <v>0</v>
      </c>
      <c r="AX193" s="133">
        <f t="shared" si="15"/>
        <v>0</v>
      </c>
      <c r="AY193" s="133">
        <f t="shared" si="16"/>
        <v>0</v>
      </c>
      <c r="AZ193" s="133">
        <f t="shared" si="17"/>
        <v>0</v>
      </c>
      <c r="BA193" s="133">
        <f t="shared" si="18"/>
        <v>0</v>
      </c>
      <c r="BW193" s="146">
        <v>8</v>
      </c>
      <c r="BX193" s="146">
        <v>0</v>
      </c>
      <c r="CV193" s="133">
        <v>0</v>
      </c>
    </row>
    <row r="194" spans="1:100" s="198" customFormat="1" ht="22.5">
      <c r="A194" s="206">
        <f t="shared" si="19"/>
        <v>116</v>
      </c>
      <c r="B194" s="193" t="s">
        <v>312</v>
      </c>
      <c r="C194" s="194" t="s">
        <v>389</v>
      </c>
      <c r="D194" s="195" t="s">
        <v>107</v>
      </c>
      <c r="E194" s="196">
        <v>1383.528</v>
      </c>
      <c r="F194" s="228">
        <v>0</v>
      </c>
      <c r="G194" s="197">
        <f t="shared" si="13"/>
        <v>0</v>
      </c>
      <c r="K194" s="199">
        <v>2</v>
      </c>
      <c r="W194" s="198">
        <v>8</v>
      </c>
      <c r="X194" s="198">
        <v>0</v>
      </c>
      <c r="Y194" s="198">
        <v>3</v>
      </c>
      <c r="AV194" s="198">
        <v>1</v>
      </c>
      <c r="AW194" s="198">
        <f t="shared" si="14"/>
        <v>0</v>
      </c>
      <c r="AX194" s="198">
        <f t="shared" si="15"/>
        <v>0</v>
      </c>
      <c r="AY194" s="198">
        <f t="shared" si="16"/>
        <v>0</v>
      </c>
      <c r="AZ194" s="198">
        <f t="shared" si="17"/>
        <v>0</v>
      </c>
      <c r="BA194" s="198">
        <f t="shared" si="18"/>
        <v>0</v>
      </c>
      <c r="BW194" s="200">
        <v>8</v>
      </c>
      <c r="BX194" s="200">
        <v>0</v>
      </c>
      <c r="CV194" s="198">
        <v>0</v>
      </c>
    </row>
    <row r="195" spans="1:100" ht="12.75">
      <c r="A195" s="206">
        <f t="shared" si="19"/>
        <v>117</v>
      </c>
      <c r="B195" s="143" t="s">
        <v>313</v>
      </c>
      <c r="C195" s="144" t="s">
        <v>204</v>
      </c>
      <c r="D195" s="145" t="s">
        <v>107</v>
      </c>
      <c r="E195" s="178">
        <v>57.647</v>
      </c>
      <c r="F195" s="219">
        <v>0</v>
      </c>
      <c r="G195" s="197">
        <f t="shared" si="13"/>
        <v>0</v>
      </c>
      <c r="K195" s="142">
        <v>2</v>
      </c>
      <c r="W195" s="133">
        <v>8</v>
      </c>
      <c r="X195" s="133">
        <v>0</v>
      </c>
      <c r="Y195" s="133">
        <v>3</v>
      </c>
      <c r="AV195" s="133">
        <v>1</v>
      </c>
      <c r="AW195" s="133">
        <f t="shared" si="14"/>
        <v>0</v>
      </c>
      <c r="AX195" s="133">
        <f t="shared" si="15"/>
        <v>0</v>
      </c>
      <c r="AY195" s="133">
        <f t="shared" si="16"/>
        <v>0</v>
      </c>
      <c r="AZ195" s="133">
        <f t="shared" si="17"/>
        <v>0</v>
      </c>
      <c r="BA195" s="133">
        <f t="shared" si="18"/>
        <v>0</v>
      </c>
      <c r="BW195" s="146">
        <v>8</v>
      </c>
      <c r="BX195" s="146">
        <v>0</v>
      </c>
      <c r="CV195" s="133">
        <v>0</v>
      </c>
    </row>
    <row r="196" spans="1:100" ht="12.75">
      <c r="A196" s="206">
        <f t="shared" si="19"/>
        <v>118</v>
      </c>
      <c r="B196" s="143" t="s">
        <v>314</v>
      </c>
      <c r="C196" s="144" t="s">
        <v>205</v>
      </c>
      <c r="D196" s="145" t="s">
        <v>107</v>
      </c>
      <c r="E196" s="178">
        <v>345.882</v>
      </c>
      <c r="F196" s="219">
        <v>0</v>
      </c>
      <c r="G196" s="197">
        <f t="shared" si="13"/>
        <v>0</v>
      </c>
      <c r="K196" s="142">
        <v>2</v>
      </c>
      <c r="W196" s="133">
        <v>8</v>
      </c>
      <c r="X196" s="133">
        <v>0</v>
      </c>
      <c r="Y196" s="133">
        <v>3</v>
      </c>
      <c r="AV196" s="133">
        <v>1</v>
      </c>
      <c r="AW196" s="133">
        <f t="shared" si="14"/>
        <v>0</v>
      </c>
      <c r="AX196" s="133">
        <f t="shared" si="15"/>
        <v>0</v>
      </c>
      <c r="AY196" s="133">
        <f t="shared" si="16"/>
        <v>0</v>
      </c>
      <c r="AZ196" s="133">
        <f t="shared" si="17"/>
        <v>0</v>
      </c>
      <c r="BA196" s="133">
        <f t="shared" si="18"/>
        <v>0</v>
      </c>
      <c r="BW196" s="146">
        <v>8</v>
      </c>
      <c r="BX196" s="146">
        <v>0</v>
      </c>
      <c r="CV196" s="133">
        <v>0</v>
      </c>
    </row>
    <row r="197" spans="1:100" ht="12.75">
      <c r="A197" s="206">
        <f t="shared" si="19"/>
        <v>119</v>
      </c>
      <c r="B197" s="143" t="s">
        <v>315</v>
      </c>
      <c r="C197" s="144" t="s">
        <v>206</v>
      </c>
      <c r="D197" s="145" t="s">
        <v>107</v>
      </c>
      <c r="E197" s="178">
        <v>57.647</v>
      </c>
      <c r="F197" s="219">
        <v>0</v>
      </c>
      <c r="G197" s="197">
        <f t="shared" si="13"/>
        <v>0</v>
      </c>
      <c r="K197" s="142">
        <v>2</v>
      </c>
      <c r="W197" s="133">
        <v>8</v>
      </c>
      <c r="X197" s="133">
        <v>0</v>
      </c>
      <c r="Y197" s="133">
        <v>3</v>
      </c>
      <c r="AV197" s="133">
        <v>1</v>
      </c>
      <c r="AW197" s="133">
        <f t="shared" si="14"/>
        <v>0</v>
      </c>
      <c r="AX197" s="133">
        <f t="shared" si="15"/>
        <v>0</v>
      </c>
      <c r="AY197" s="133">
        <f t="shared" si="16"/>
        <v>0</v>
      </c>
      <c r="AZ197" s="133">
        <f t="shared" si="17"/>
        <v>0</v>
      </c>
      <c r="BA197" s="133">
        <f t="shared" si="18"/>
        <v>0</v>
      </c>
      <c r="BW197" s="146">
        <v>8</v>
      </c>
      <c r="BX197" s="146">
        <v>0</v>
      </c>
      <c r="CV197" s="133">
        <v>0</v>
      </c>
    </row>
    <row r="198" spans="1:100" ht="12.75">
      <c r="A198" s="206">
        <f t="shared" si="19"/>
        <v>120</v>
      </c>
      <c r="B198" s="143" t="s">
        <v>316</v>
      </c>
      <c r="C198" s="144" t="s">
        <v>207</v>
      </c>
      <c r="D198" s="145" t="s">
        <v>107</v>
      </c>
      <c r="E198" s="178">
        <v>57.647</v>
      </c>
      <c r="F198" s="219">
        <v>0</v>
      </c>
      <c r="G198" s="197">
        <f t="shared" si="13"/>
        <v>0</v>
      </c>
      <c r="K198" s="142">
        <v>2</v>
      </c>
      <c r="W198" s="133">
        <v>8</v>
      </c>
      <c r="X198" s="133">
        <v>0</v>
      </c>
      <c r="Y198" s="133">
        <v>3</v>
      </c>
      <c r="AV198" s="133">
        <v>1</v>
      </c>
      <c r="AW198" s="133">
        <f t="shared" si="14"/>
        <v>0</v>
      </c>
      <c r="AX198" s="133">
        <f t="shared" si="15"/>
        <v>0</v>
      </c>
      <c r="AY198" s="133">
        <f t="shared" si="16"/>
        <v>0</v>
      </c>
      <c r="AZ198" s="133">
        <f t="shared" si="17"/>
        <v>0</v>
      </c>
      <c r="BA198" s="133">
        <f t="shared" si="18"/>
        <v>0</v>
      </c>
      <c r="BW198" s="146">
        <v>8</v>
      </c>
      <c r="BX198" s="146">
        <v>0</v>
      </c>
      <c r="CV198" s="133">
        <v>0</v>
      </c>
    </row>
    <row r="199" spans="1:100" ht="12.75">
      <c r="A199" s="206">
        <f t="shared" si="19"/>
        <v>121</v>
      </c>
      <c r="B199" s="143" t="s">
        <v>317</v>
      </c>
      <c r="C199" s="144" t="s">
        <v>260</v>
      </c>
      <c r="D199" s="145" t="s">
        <v>107</v>
      </c>
      <c r="E199" s="178">
        <v>57.647</v>
      </c>
      <c r="F199" s="228">
        <v>0</v>
      </c>
      <c r="G199" s="197">
        <f t="shared" si="13"/>
        <v>0</v>
      </c>
      <c r="K199" s="142">
        <v>2</v>
      </c>
      <c r="W199" s="133">
        <v>8</v>
      </c>
      <c r="X199" s="133">
        <v>0</v>
      </c>
      <c r="Y199" s="133">
        <v>3</v>
      </c>
      <c r="AV199" s="133">
        <v>1</v>
      </c>
      <c r="AW199" s="133">
        <f t="shared" si="14"/>
        <v>0</v>
      </c>
      <c r="AX199" s="133">
        <f t="shared" si="15"/>
        <v>0</v>
      </c>
      <c r="AY199" s="133">
        <f t="shared" si="16"/>
        <v>0</v>
      </c>
      <c r="AZ199" s="133">
        <f t="shared" si="17"/>
        <v>0</v>
      </c>
      <c r="BA199" s="133">
        <f t="shared" si="18"/>
        <v>0</v>
      </c>
      <c r="BW199" s="146">
        <v>8</v>
      </c>
      <c r="BX199" s="146">
        <v>0</v>
      </c>
      <c r="CV199" s="133">
        <v>0</v>
      </c>
    </row>
    <row r="200" spans="1:53" ht="12.75">
      <c r="A200" s="207"/>
      <c r="B200" s="149" t="s">
        <v>65</v>
      </c>
      <c r="C200" s="150" t="str">
        <f>CONCATENATE(B191," ",C191)</f>
        <v>D96 Přesuny suti a vybouraných hmot</v>
      </c>
      <c r="D200" s="151"/>
      <c r="E200" s="180"/>
      <c r="F200" s="152"/>
      <c r="G200" s="161">
        <f>SUM(G192:G199)</f>
        <v>0</v>
      </c>
      <c r="K200" s="142">
        <v>4</v>
      </c>
      <c r="AW200" s="153">
        <f>SUM(AW191:AW199)</f>
        <v>0</v>
      </c>
      <c r="AX200" s="153">
        <f>SUM(AX191:AX199)</f>
        <v>0</v>
      </c>
      <c r="AY200" s="153">
        <f>SUM(AY191:AY199)</f>
        <v>0</v>
      </c>
      <c r="AZ200" s="153">
        <f>SUM(AZ191:AZ199)</f>
        <v>0</v>
      </c>
      <c r="BA200" s="153">
        <f>SUM(BA191:BA199)</f>
        <v>0</v>
      </c>
    </row>
    <row r="201" ht="12.75">
      <c r="E201" s="181"/>
    </row>
    <row r="202" ht="12.75">
      <c r="E202" s="181"/>
    </row>
    <row r="203" ht="12.75">
      <c r="E203" s="181"/>
    </row>
    <row r="204" ht="12.75">
      <c r="E204" s="181"/>
    </row>
    <row r="205" ht="12.75">
      <c r="E205" s="181"/>
    </row>
    <row r="206" ht="12.75">
      <c r="E206" s="181"/>
    </row>
    <row r="207" ht="12.75">
      <c r="E207" s="181"/>
    </row>
    <row r="208" ht="12.75">
      <c r="E208" s="181"/>
    </row>
    <row r="209" ht="12.75">
      <c r="E209" s="181"/>
    </row>
    <row r="210" ht="12.75">
      <c r="E210" s="181"/>
    </row>
    <row r="211" ht="12.75">
      <c r="E211" s="181"/>
    </row>
    <row r="212" ht="12.75">
      <c r="E212" s="181"/>
    </row>
    <row r="213" ht="12.75">
      <c r="E213" s="181"/>
    </row>
    <row r="214" ht="12.75">
      <c r="E214" s="181"/>
    </row>
    <row r="215" ht="12.75">
      <c r="E215" s="181"/>
    </row>
    <row r="216" ht="12.75">
      <c r="E216" s="181"/>
    </row>
    <row r="217" ht="12.75">
      <c r="E217" s="181"/>
    </row>
    <row r="218" ht="12.75">
      <c r="E218" s="181"/>
    </row>
    <row r="219" ht="12.75">
      <c r="E219" s="181"/>
    </row>
    <row r="220" ht="12.75">
      <c r="E220" s="181"/>
    </row>
    <row r="221" ht="12.75">
      <c r="E221" s="181"/>
    </row>
    <row r="222" ht="12.75">
      <c r="E222" s="181"/>
    </row>
    <row r="223" ht="12.75">
      <c r="E223" s="181"/>
    </row>
    <row r="224" spans="1:7" ht="12.75">
      <c r="A224" s="163"/>
      <c r="B224" s="154"/>
      <c r="C224" s="154"/>
      <c r="D224" s="154"/>
      <c r="E224" s="182"/>
      <c r="F224" s="154"/>
      <c r="G224" s="192"/>
    </row>
    <row r="225" spans="1:7" ht="12.75">
      <c r="A225" s="163"/>
      <c r="B225" s="154"/>
      <c r="C225" s="154"/>
      <c r="D225" s="154"/>
      <c r="E225" s="182"/>
      <c r="F225" s="154"/>
      <c r="G225" s="192"/>
    </row>
    <row r="226" spans="1:7" ht="12.75">
      <c r="A226" s="163"/>
      <c r="B226" s="154"/>
      <c r="C226" s="154"/>
      <c r="D226" s="154"/>
      <c r="E226" s="182"/>
      <c r="F226" s="154"/>
      <c r="G226" s="192"/>
    </row>
    <row r="227" spans="1:7" ht="12.75">
      <c r="A227" s="163"/>
      <c r="B227" s="154"/>
      <c r="C227" s="154"/>
      <c r="D227" s="154"/>
      <c r="E227" s="182"/>
      <c r="F227" s="154"/>
      <c r="G227" s="192"/>
    </row>
    <row r="228" ht="12.75">
      <c r="E228" s="181"/>
    </row>
    <row r="229" ht="12.75">
      <c r="E229" s="181"/>
    </row>
    <row r="230" ht="12.75">
      <c r="E230" s="181"/>
    </row>
    <row r="231" ht="12.75">
      <c r="E231" s="181"/>
    </row>
    <row r="232" ht="12.75">
      <c r="E232" s="181"/>
    </row>
    <row r="233" ht="12.75">
      <c r="E233" s="181"/>
    </row>
    <row r="234" ht="12.75">
      <c r="E234" s="181"/>
    </row>
    <row r="235" ht="12.75">
      <c r="E235" s="181"/>
    </row>
    <row r="236" ht="12.75">
      <c r="E236" s="181"/>
    </row>
    <row r="237" ht="12.75">
      <c r="E237" s="181"/>
    </row>
    <row r="238" ht="12.75">
      <c r="E238" s="181"/>
    </row>
    <row r="239" ht="12.75">
      <c r="E239" s="181"/>
    </row>
    <row r="240" ht="12.75">
      <c r="E240" s="181"/>
    </row>
    <row r="241" ht="12.75">
      <c r="E241" s="181"/>
    </row>
    <row r="242" ht="12.75">
      <c r="E242" s="181"/>
    </row>
    <row r="243" ht="12.75">
      <c r="E243" s="181"/>
    </row>
    <row r="244" ht="12.75">
      <c r="E244" s="181"/>
    </row>
    <row r="245" ht="12.75">
      <c r="E245" s="181"/>
    </row>
    <row r="246" ht="12.75">
      <c r="E246" s="181"/>
    </row>
    <row r="247" ht="12.75">
      <c r="E247" s="181"/>
    </row>
    <row r="248" ht="12.75">
      <c r="E248" s="181"/>
    </row>
    <row r="249" ht="12.75">
      <c r="E249" s="181"/>
    </row>
    <row r="250" ht="12.75">
      <c r="E250" s="181"/>
    </row>
    <row r="251" ht="12.75">
      <c r="E251" s="181"/>
    </row>
    <row r="252" ht="12.75">
      <c r="E252" s="181"/>
    </row>
    <row r="253" ht="12.75">
      <c r="E253" s="181"/>
    </row>
    <row r="254" ht="12.75">
      <c r="E254" s="181"/>
    </row>
    <row r="255" ht="12.75">
      <c r="E255" s="181"/>
    </row>
    <row r="256" ht="12.75">
      <c r="E256" s="181"/>
    </row>
    <row r="257" ht="12.75">
      <c r="E257" s="181"/>
    </row>
    <row r="258" ht="12.75">
      <c r="E258" s="181"/>
    </row>
    <row r="259" spans="1:2" ht="12.75">
      <c r="A259" s="208"/>
      <c r="B259" s="155"/>
    </row>
    <row r="260" spans="1:7" ht="12.75">
      <c r="A260" s="163"/>
      <c r="B260" s="154"/>
      <c r="C260" s="156"/>
      <c r="D260" s="156"/>
      <c r="E260" s="183"/>
      <c r="F260" s="156"/>
      <c r="G260" s="164"/>
    </row>
    <row r="261" spans="1:7" ht="12.75">
      <c r="A261" s="209"/>
      <c r="B261" s="157"/>
      <c r="C261" s="154"/>
      <c r="D261" s="154"/>
      <c r="E261" s="184"/>
      <c r="F261" s="154"/>
      <c r="G261" s="192"/>
    </row>
    <row r="262" spans="1:7" ht="12.75">
      <c r="A262" s="163"/>
      <c r="B262" s="154"/>
      <c r="C262" s="154"/>
      <c r="D262" s="154"/>
      <c r="E262" s="184"/>
      <c r="F262" s="154"/>
      <c r="G262" s="192"/>
    </row>
    <row r="263" spans="1:7" ht="12.75">
      <c r="A263" s="163"/>
      <c r="B263" s="154"/>
      <c r="C263" s="154"/>
      <c r="D263" s="154"/>
      <c r="E263" s="184"/>
      <c r="F263" s="154"/>
      <c r="G263" s="192"/>
    </row>
    <row r="264" spans="1:7" ht="12.75">
      <c r="A264" s="163"/>
      <c r="B264" s="154"/>
      <c r="C264" s="154"/>
      <c r="D264" s="154"/>
      <c r="E264" s="184"/>
      <c r="F264" s="154"/>
      <c r="G264" s="192"/>
    </row>
    <row r="265" spans="1:7" ht="12.75">
      <c r="A265" s="163"/>
      <c r="B265" s="154"/>
      <c r="C265" s="154"/>
      <c r="D265" s="154"/>
      <c r="E265" s="184"/>
      <c r="F265" s="154"/>
      <c r="G265" s="192"/>
    </row>
    <row r="266" spans="1:7" ht="12.75">
      <c r="A266" s="163"/>
      <c r="B266" s="154"/>
      <c r="C266" s="154"/>
      <c r="D266" s="154"/>
      <c r="E266" s="184"/>
      <c r="F266" s="154"/>
      <c r="G266" s="192"/>
    </row>
    <row r="267" spans="1:7" ht="12.75">
      <c r="A267" s="163"/>
      <c r="B267" s="154"/>
      <c r="C267" s="154"/>
      <c r="D267" s="154"/>
      <c r="E267" s="184"/>
      <c r="F267" s="154"/>
      <c r="G267" s="192"/>
    </row>
    <row r="268" spans="1:7" ht="12.75">
      <c r="A268" s="163"/>
      <c r="B268" s="154"/>
      <c r="C268" s="154"/>
      <c r="D268" s="154"/>
      <c r="E268" s="184"/>
      <c r="F268" s="154"/>
      <c r="G268" s="192"/>
    </row>
    <row r="269" spans="1:7" ht="12.75">
      <c r="A269" s="163"/>
      <c r="B269" s="154"/>
      <c r="C269" s="154"/>
      <c r="D269" s="154"/>
      <c r="E269" s="184"/>
      <c r="F269" s="154"/>
      <c r="G269" s="192"/>
    </row>
    <row r="270" spans="1:7" ht="12.75">
      <c r="A270" s="163"/>
      <c r="B270" s="154"/>
      <c r="C270" s="154"/>
      <c r="D270" s="154"/>
      <c r="E270" s="184"/>
      <c r="F270" s="154"/>
      <c r="G270" s="192"/>
    </row>
    <row r="271" spans="1:7" ht="12.75">
      <c r="A271" s="163"/>
      <c r="B271" s="154"/>
      <c r="C271" s="154"/>
      <c r="D271" s="154"/>
      <c r="E271" s="184"/>
      <c r="F271" s="154"/>
      <c r="G271" s="192"/>
    </row>
    <row r="272" spans="1:7" ht="12.75">
      <c r="A272" s="163"/>
      <c r="B272" s="154"/>
      <c r="C272" s="154"/>
      <c r="D272" s="154"/>
      <c r="E272" s="184"/>
      <c r="F272" s="154"/>
      <c r="G272" s="192"/>
    </row>
    <row r="273" spans="1:7" ht="12.75">
      <c r="A273" s="163"/>
      <c r="B273" s="154"/>
      <c r="C273" s="154"/>
      <c r="D273" s="154"/>
      <c r="E273" s="184"/>
      <c r="F273" s="154"/>
      <c r="G273" s="192"/>
    </row>
  </sheetData>
  <sheetProtection/>
  <mergeCells count="41">
    <mergeCell ref="C90:D90"/>
    <mergeCell ref="C98:D98"/>
    <mergeCell ref="C100:D100"/>
    <mergeCell ref="C138:D138"/>
    <mergeCell ref="C136:D136"/>
    <mergeCell ref="C134:D134"/>
    <mergeCell ref="C135:D135"/>
    <mergeCell ref="C124:D124"/>
    <mergeCell ref="C137:D137"/>
    <mergeCell ref="C151:D151"/>
    <mergeCell ref="C153:D153"/>
    <mergeCell ref="C155:D155"/>
    <mergeCell ref="C144:D144"/>
    <mergeCell ref="C142:D142"/>
    <mergeCell ref="C82:D82"/>
    <mergeCell ref="C86:D86"/>
    <mergeCell ref="C149:D149"/>
    <mergeCell ref="C111:D111"/>
    <mergeCell ref="C114:D114"/>
    <mergeCell ref="C89:D89"/>
    <mergeCell ref="C139:D139"/>
    <mergeCell ref="C132:D132"/>
    <mergeCell ref="C87:D87"/>
    <mergeCell ref="C58:D58"/>
    <mergeCell ref="C59:D59"/>
    <mergeCell ref="C61:D61"/>
    <mergeCell ref="C63:D63"/>
    <mergeCell ref="C72:D72"/>
    <mergeCell ref="C69:D69"/>
    <mergeCell ref="C70:D70"/>
    <mergeCell ref="C73:D73"/>
    <mergeCell ref="C80:D80"/>
    <mergeCell ref="C50:D50"/>
    <mergeCell ref="C65:D65"/>
    <mergeCell ref="C67:D67"/>
    <mergeCell ref="C36:D36"/>
    <mergeCell ref="C38:D38"/>
    <mergeCell ref="A1:G1"/>
    <mergeCell ref="A3:B3"/>
    <mergeCell ref="A4:B4"/>
    <mergeCell ref="E4:G4"/>
  </mergeCells>
  <printOptions/>
  <pageMargins left="0.31" right="0.31" top="0.37" bottom="0.91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2012-02-24T06:04:57Z</dcterms:created>
  <dcterms:modified xsi:type="dcterms:W3CDTF">2012-03-14T08:08:17Z</dcterms:modified>
  <cp:category/>
  <cp:version/>
  <cp:contentType/>
  <cp:contentStatus/>
</cp:coreProperties>
</file>